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Zitnik\Desktop\Nová složka\"/>
    </mc:Choice>
  </mc:AlternateContent>
  <bookViews>
    <workbookView xWindow="0" yWindow="0" windowWidth="23040" windowHeight="9204"/>
  </bookViews>
  <sheets>
    <sheet name="Rekapitulace stavby" sheetId="1" r:id="rId1"/>
    <sheet name="SO 01 - Výměna kolejnic v..." sheetId="2" r:id="rId2"/>
    <sheet name="VON - Výměna kolejnic v ú..." sheetId="3" r:id="rId3"/>
  </sheets>
  <definedNames>
    <definedName name="_xlnm._FilterDatabase" localSheetId="1" hidden="1">'SO 01 - Výměna kolejnic v...'!$C$118:$K$251</definedName>
    <definedName name="_xlnm._FilterDatabase" localSheetId="2" hidden="1">'VON - Výměna kolejnic v ú...'!$C$116:$K$130</definedName>
    <definedName name="_xlnm.Print_Titles" localSheetId="0">'Rekapitulace stavby'!$92:$92</definedName>
    <definedName name="_xlnm.Print_Titles" localSheetId="1">'SO 01 - Výměna kolejnic v...'!$118:$118</definedName>
    <definedName name="_xlnm.Print_Titles" localSheetId="2">'VON - Výměna kolejnic v ú...'!$116:$116</definedName>
    <definedName name="_xlnm.Print_Area" localSheetId="0">'Rekapitulace stavby'!$D$4:$AO$76,'Rekapitulace stavby'!$C$82:$AQ$97</definedName>
    <definedName name="_xlnm.Print_Area" localSheetId="1">'SO 01 - Výměna kolejnic v...'!$C$4:$J$39,'SO 01 - Výměna kolejnic v...'!$C$50:$J$76,'SO 01 - Výměna kolejnic v...'!$C$82:$J$100,'SO 01 - Výměna kolejnic v...'!$C$106:$K$251</definedName>
    <definedName name="_xlnm.Print_Area" localSheetId="2">'VON - Výměna kolejnic v ú...'!$C$4:$J$39,'VON - Výměna kolejnic v ú...'!$C$50:$J$76,'VON - Výměna kolejnic v ú...'!$C$82:$J$98,'VON - Výměna kolejnic v ú...'!$C$104:$K$130</definedName>
  </definedNames>
  <calcPr calcId="162913"/>
</workbook>
</file>

<file path=xl/calcChain.xml><?xml version="1.0" encoding="utf-8"?>
<calcChain xmlns="http://schemas.openxmlformats.org/spreadsheetml/2006/main">
  <c r="J37" i="3" l="1"/>
  <c r="J36" i="3"/>
  <c r="AY96" i="1" s="1"/>
  <c r="J35" i="3"/>
  <c r="AX96" i="1"/>
  <c r="BI129" i="3"/>
  <c r="BH129" i="3"/>
  <c r="BG129" i="3"/>
  <c r="BF129" i="3"/>
  <c r="T129" i="3"/>
  <c r="R129" i="3"/>
  <c r="P129" i="3"/>
  <c r="BI125" i="3"/>
  <c r="BH125" i="3"/>
  <c r="BG125" i="3"/>
  <c r="BF125" i="3"/>
  <c r="T125" i="3"/>
  <c r="R125" i="3"/>
  <c r="P125" i="3"/>
  <c r="BI121" i="3"/>
  <c r="BH121" i="3"/>
  <c r="BG121" i="3"/>
  <c r="BF121" i="3"/>
  <c r="T121" i="3"/>
  <c r="R121" i="3"/>
  <c r="P121" i="3"/>
  <c r="BI119" i="3"/>
  <c r="BH119" i="3"/>
  <c r="BG119" i="3"/>
  <c r="BF119" i="3"/>
  <c r="T119" i="3"/>
  <c r="R119" i="3"/>
  <c r="P119" i="3"/>
  <c r="F113" i="3"/>
  <c r="F111" i="3"/>
  <c r="E109" i="3"/>
  <c r="F91" i="3"/>
  <c r="F89" i="3"/>
  <c r="E87" i="3"/>
  <c r="J24" i="3"/>
  <c r="E24" i="3"/>
  <c r="J114" i="3" s="1"/>
  <c r="J23" i="3"/>
  <c r="J21" i="3"/>
  <c r="E21" i="3"/>
  <c r="J113" i="3"/>
  <c r="J20" i="3"/>
  <c r="J18" i="3"/>
  <c r="E18" i="3"/>
  <c r="F114" i="3"/>
  <c r="J17" i="3"/>
  <c r="J12" i="3"/>
  <c r="J111" i="3"/>
  <c r="E7" i="3"/>
  <c r="E107" i="3"/>
  <c r="J37" i="2"/>
  <c r="J36" i="2"/>
  <c r="AY95" i="1"/>
  <c r="J35" i="2"/>
  <c r="AX95" i="1" s="1"/>
  <c r="BI249" i="2"/>
  <c r="BH249" i="2"/>
  <c r="BG249" i="2"/>
  <c r="BF249" i="2"/>
  <c r="T249" i="2"/>
  <c r="R249" i="2"/>
  <c r="P249" i="2"/>
  <c r="BI246" i="2"/>
  <c r="BH246" i="2"/>
  <c r="BG246" i="2"/>
  <c r="BF246" i="2"/>
  <c r="T246" i="2"/>
  <c r="R246" i="2"/>
  <c r="P246" i="2"/>
  <c r="BI243" i="2"/>
  <c r="BH243" i="2"/>
  <c r="BG243" i="2"/>
  <c r="BF243" i="2"/>
  <c r="T243" i="2"/>
  <c r="R243" i="2"/>
  <c r="P243" i="2"/>
  <c r="BI240" i="2"/>
  <c r="BH240" i="2"/>
  <c r="BG240" i="2"/>
  <c r="BF240" i="2"/>
  <c r="T240" i="2"/>
  <c r="R240" i="2"/>
  <c r="P240" i="2"/>
  <c r="BI236" i="2"/>
  <c r="BH236" i="2"/>
  <c r="BG236" i="2"/>
  <c r="BF236" i="2"/>
  <c r="T236" i="2"/>
  <c r="R236" i="2"/>
  <c r="P236" i="2"/>
  <c r="BI232" i="2"/>
  <c r="BH232" i="2"/>
  <c r="BG232" i="2"/>
  <c r="BF232" i="2"/>
  <c r="T232" i="2"/>
  <c r="R232" i="2"/>
  <c r="P232" i="2"/>
  <c r="BI228" i="2"/>
  <c r="BH228" i="2"/>
  <c r="BG228" i="2"/>
  <c r="BF228" i="2"/>
  <c r="T228" i="2"/>
  <c r="R228" i="2"/>
  <c r="P228" i="2"/>
  <c r="BI225" i="2"/>
  <c r="BH225" i="2"/>
  <c r="BG225" i="2"/>
  <c r="BF225" i="2"/>
  <c r="T225" i="2"/>
  <c r="R225" i="2"/>
  <c r="P225" i="2"/>
  <c r="BI223" i="2"/>
  <c r="BH223" i="2"/>
  <c r="BG223" i="2"/>
  <c r="BF223" i="2"/>
  <c r="T223" i="2"/>
  <c r="R223" i="2"/>
  <c r="P223" i="2"/>
  <c r="BI220" i="2"/>
  <c r="BH220" i="2"/>
  <c r="BG220" i="2"/>
  <c r="BF220" i="2"/>
  <c r="T220" i="2"/>
  <c r="R220" i="2"/>
  <c r="P220" i="2"/>
  <c r="BI217" i="2"/>
  <c r="BH217" i="2"/>
  <c r="BG217" i="2"/>
  <c r="BF217" i="2"/>
  <c r="T217" i="2"/>
  <c r="R217" i="2"/>
  <c r="P217" i="2"/>
  <c r="BI214" i="2"/>
  <c r="BH214" i="2"/>
  <c r="BG214" i="2"/>
  <c r="BF214" i="2"/>
  <c r="T214" i="2"/>
  <c r="R214" i="2"/>
  <c r="P214" i="2"/>
  <c r="BI212" i="2"/>
  <c r="BH212" i="2"/>
  <c r="BG212" i="2"/>
  <c r="BF212" i="2"/>
  <c r="T212" i="2"/>
  <c r="R212" i="2"/>
  <c r="P212" i="2"/>
  <c r="BI210" i="2"/>
  <c r="BH210" i="2"/>
  <c r="BG210" i="2"/>
  <c r="BF210" i="2"/>
  <c r="T210" i="2"/>
  <c r="R210" i="2"/>
  <c r="P210" i="2"/>
  <c r="BI208" i="2"/>
  <c r="BH208" i="2"/>
  <c r="BG208" i="2"/>
  <c r="BF208" i="2"/>
  <c r="T208" i="2"/>
  <c r="R208" i="2"/>
  <c r="P208" i="2"/>
  <c r="BI206" i="2"/>
  <c r="BH206" i="2"/>
  <c r="BG206" i="2"/>
  <c r="BF206" i="2"/>
  <c r="T206" i="2"/>
  <c r="R206" i="2"/>
  <c r="P206" i="2"/>
  <c r="BI204" i="2"/>
  <c r="BH204" i="2"/>
  <c r="BG204" i="2"/>
  <c r="BF204" i="2"/>
  <c r="T204" i="2"/>
  <c r="R204" i="2"/>
  <c r="P204" i="2"/>
  <c r="BI201" i="2"/>
  <c r="BH201" i="2"/>
  <c r="BG201" i="2"/>
  <c r="BF201" i="2"/>
  <c r="T201" i="2"/>
  <c r="R201" i="2"/>
  <c r="P201" i="2"/>
  <c r="BI199" i="2"/>
  <c r="BH199" i="2"/>
  <c r="BG199" i="2"/>
  <c r="BF199" i="2"/>
  <c r="T199" i="2"/>
  <c r="R199" i="2"/>
  <c r="P199" i="2"/>
  <c r="BI196" i="2"/>
  <c r="BH196" i="2"/>
  <c r="BG196" i="2"/>
  <c r="BF196" i="2"/>
  <c r="T196" i="2"/>
  <c r="R196" i="2"/>
  <c r="P196" i="2"/>
  <c r="BI194" i="2"/>
  <c r="BH194" i="2"/>
  <c r="BG194" i="2"/>
  <c r="BF194" i="2"/>
  <c r="T194" i="2"/>
  <c r="R194" i="2"/>
  <c r="P194" i="2"/>
  <c r="BI192" i="2"/>
  <c r="BH192" i="2"/>
  <c r="BG192" i="2"/>
  <c r="BF192" i="2"/>
  <c r="T192" i="2"/>
  <c r="R192" i="2"/>
  <c r="P192" i="2"/>
  <c r="BI190" i="2"/>
  <c r="BH190" i="2"/>
  <c r="BG190" i="2"/>
  <c r="BF190" i="2"/>
  <c r="T190" i="2"/>
  <c r="R190" i="2"/>
  <c r="P190" i="2"/>
  <c r="BI188" i="2"/>
  <c r="BH188" i="2"/>
  <c r="BG188" i="2"/>
  <c r="BF188" i="2"/>
  <c r="T188" i="2"/>
  <c r="R188" i="2"/>
  <c r="P188" i="2"/>
  <c r="BI186" i="2"/>
  <c r="BH186" i="2"/>
  <c r="BG186" i="2"/>
  <c r="BF186" i="2"/>
  <c r="T186" i="2"/>
  <c r="R186" i="2"/>
  <c r="P186" i="2"/>
  <c r="BI184" i="2"/>
  <c r="BH184" i="2"/>
  <c r="BG184" i="2"/>
  <c r="BF184" i="2"/>
  <c r="T184" i="2"/>
  <c r="R184" i="2"/>
  <c r="P184" i="2"/>
  <c r="BI181" i="2"/>
  <c r="BH181" i="2"/>
  <c r="BG181" i="2"/>
  <c r="BF181" i="2"/>
  <c r="T181" i="2"/>
  <c r="R181" i="2"/>
  <c r="P181" i="2"/>
  <c r="BI178" i="2"/>
  <c r="BH178" i="2"/>
  <c r="BG178" i="2"/>
  <c r="BF178" i="2"/>
  <c r="T178" i="2"/>
  <c r="R178" i="2"/>
  <c r="P178" i="2"/>
  <c r="BI175" i="2"/>
  <c r="BH175" i="2"/>
  <c r="BG175" i="2"/>
  <c r="BF175" i="2"/>
  <c r="T175" i="2"/>
  <c r="R175" i="2"/>
  <c r="P175" i="2"/>
  <c r="BI173" i="2"/>
  <c r="BH173" i="2"/>
  <c r="BG173" i="2"/>
  <c r="BF173" i="2"/>
  <c r="T173" i="2"/>
  <c r="R173" i="2"/>
  <c r="P173" i="2"/>
  <c r="BI171" i="2"/>
  <c r="BH171" i="2"/>
  <c r="BG171" i="2"/>
  <c r="BF171" i="2"/>
  <c r="T171" i="2"/>
  <c r="R171" i="2"/>
  <c r="P171" i="2"/>
  <c r="BI169" i="2"/>
  <c r="BH169" i="2"/>
  <c r="BG169" i="2"/>
  <c r="BF169" i="2"/>
  <c r="T169" i="2"/>
  <c r="R169" i="2"/>
  <c r="P169" i="2"/>
  <c r="BI166" i="2"/>
  <c r="BH166" i="2"/>
  <c r="BG166" i="2"/>
  <c r="BF166" i="2"/>
  <c r="T166" i="2"/>
  <c r="R166" i="2"/>
  <c r="P166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7" i="2"/>
  <c r="BH157" i="2"/>
  <c r="BG157" i="2"/>
  <c r="BF157" i="2"/>
  <c r="T157" i="2"/>
  <c r="R157" i="2"/>
  <c r="P157" i="2"/>
  <c r="BI154" i="2"/>
  <c r="BH154" i="2"/>
  <c r="BG154" i="2"/>
  <c r="BF154" i="2"/>
  <c r="T154" i="2"/>
  <c r="R154" i="2"/>
  <c r="P154" i="2"/>
  <c r="BI151" i="2"/>
  <c r="BH151" i="2"/>
  <c r="BG151" i="2"/>
  <c r="BF151" i="2"/>
  <c r="T151" i="2"/>
  <c r="R151" i="2"/>
  <c r="P151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BI130" i="2"/>
  <c r="BH130" i="2"/>
  <c r="BG130" i="2"/>
  <c r="BF130" i="2"/>
  <c r="T130" i="2"/>
  <c r="R130" i="2"/>
  <c r="P130" i="2"/>
  <c r="BI128" i="2"/>
  <c r="BH128" i="2"/>
  <c r="BG128" i="2"/>
  <c r="BF128" i="2"/>
  <c r="T128" i="2"/>
  <c r="R128" i="2"/>
  <c r="P128" i="2"/>
  <c r="BI126" i="2"/>
  <c r="BH126" i="2"/>
  <c r="BG126" i="2"/>
  <c r="BF126" i="2"/>
  <c r="J34" i="2" s="1"/>
  <c r="T126" i="2"/>
  <c r="R126" i="2"/>
  <c r="P126" i="2"/>
  <c r="BI124" i="2"/>
  <c r="BH124" i="2"/>
  <c r="BG124" i="2"/>
  <c r="BF124" i="2"/>
  <c r="T124" i="2"/>
  <c r="R124" i="2"/>
  <c r="P124" i="2"/>
  <c r="BI122" i="2"/>
  <c r="BH122" i="2"/>
  <c r="BG122" i="2"/>
  <c r="BF122" i="2"/>
  <c r="T122" i="2"/>
  <c r="R122" i="2"/>
  <c r="P122" i="2"/>
  <c r="F115" i="2"/>
  <c r="F113" i="2"/>
  <c r="E111" i="2"/>
  <c r="F91" i="2"/>
  <c r="F89" i="2"/>
  <c r="E87" i="2"/>
  <c r="J24" i="2"/>
  <c r="E24" i="2"/>
  <c r="J116" i="2" s="1"/>
  <c r="J23" i="2"/>
  <c r="J21" i="2"/>
  <c r="E21" i="2"/>
  <c r="J91" i="2"/>
  <c r="J20" i="2"/>
  <c r="J18" i="2"/>
  <c r="E18" i="2"/>
  <c r="F92" i="2" s="1"/>
  <c r="J17" i="2"/>
  <c r="J12" i="2"/>
  <c r="J113" i="2" s="1"/>
  <c r="E7" i="2"/>
  <c r="E109" i="2"/>
  <c r="L90" i="1"/>
  <c r="AM90" i="1"/>
  <c r="AM89" i="1"/>
  <c r="L89" i="1"/>
  <c r="AM87" i="1"/>
  <c r="L87" i="1"/>
  <c r="L85" i="1"/>
  <c r="L84" i="1"/>
  <c r="BK173" i="2"/>
  <c r="J160" i="2"/>
  <c r="BK246" i="2"/>
  <c r="BK236" i="2"/>
  <c r="J157" i="2"/>
  <c r="J186" i="2"/>
  <c r="J184" i="2"/>
  <c r="J126" i="2"/>
  <c r="BK196" i="2"/>
  <c r="BK199" i="2"/>
  <c r="BK166" i="2"/>
  <c r="AS94" i="1"/>
  <c r="J214" i="2"/>
  <c r="J199" i="2"/>
  <c r="BK141" i="2"/>
  <c r="BK228" i="2"/>
  <c r="J192" i="2"/>
  <c r="J136" i="2"/>
  <c r="BK178" i="2"/>
  <c r="BK192" i="2"/>
  <c r="BK164" i="2"/>
  <c r="J128" i="2"/>
  <c r="BK119" i="3"/>
  <c r="BK157" i="2"/>
  <c r="BK240" i="2"/>
  <c r="BK217" i="2"/>
  <c r="J181" i="2"/>
  <c r="BK122" i="2"/>
  <c r="BK188" i="2"/>
  <c r="BK126" i="2"/>
  <c r="J217" i="2"/>
  <c r="J144" i="2"/>
  <c r="J154" i="2"/>
  <c r="BK169" i="2"/>
  <c r="J125" i="3"/>
  <c r="BK190" i="2"/>
  <c r="J146" i="2"/>
  <c r="J225" i="2"/>
  <c r="BK151" i="2"/>
  <c r="BK208" i="2"/>
  <c r="BK249" i="2"/>
  <c r="BK175" i="2"/>
  <c r="J171" i="2"/>
  <c r="J129" i="3"/>
  <c r="J178" i="2"/>
  <c r="J236" i="2"/>
  <c r="J220" i="2"/>
  <c r="BK186" i="2"/>
  <c r="BK128" i="2"/>
  <c r="J201" i="2"/>
  <c r="J249" i="2"/>
  <c r="BK201" i="2"/>
  <c r="J204" i="2"/>
  <c r="J122" i="2"/>
  <c r="J151" i="2"/>
  <c r="BK220" i="2"/>
  <c r="J141" i="2"/>
  <c r="J228" i="2"/>
  <c r="J208" i="2"/>
  <c r="BK148" i="2"/>
  <c r="BK204" i="2"/>
  <c r="J132" i="2"/>
  <c r="J243" i="2"/>
  <c r="BK171" i="2"/>
  <c r="J196" i="2"/>
  <c r="BK134" i="2"/>
  <c r="BK130" i="2"/>
  <c r="BK125" i="3"/>
  <c r="J175" i="2"/>
  <c r="BK136" i="2"/>
  <c r="J212" i="2"/>
  <c r="J166" i="2"/>
  <c r="J223" i="2"/>
  <c r="J134" i="2"/>
  <c r="J240" i="2"/>
  <c r="BK124" i="2"/>
  <c r="J139" i="2"/>
  <c r="J232" i="2"/>
  <c r="BK194" i="2"/>
  <c r="BK214" i="2"/>
  <c r="BK146" i="2"/>
  <c r="J246" i="2"/>
  <c r="J206" i="2"/>
  <c r="BK132" i="2"/>
  <c r="J162" i="2"/>
  <c r="BK162" i="2"/>
  <c r="BK121" i="3"/>
  <c r="BK144" i="2"/>
  <c r="J169" i="2"/>
  <c r="J194" i="2"/>
  <c r="BK243" i="2"/>
  <c r="BK160" i="2"/>
  <c r="BK184" i="2"/>
  <c r="J121" i="3"/>
  <c r="BK181" i="2"/>
  <c r="BK210" i="2"/>
  <c r="J148" i="2"/>
  <c r="J210" i="2"/>
  <c r="BK139" i="2"/>
  <c r="J190" i="2"/>
  <c r="J124" i="2"/>
  <c r="J173" i="2"/>
  <c r="BK154" i="2"/>
  <c r="F37" i="3"/>
  <c r="BK212" i="2"/>
  <c r="BK223" i="2"/>
  <c r="J164" i="2"/>
  <c r="BK225" i="2"/>
  <c r="J130" i="2"/>
  <c r="BK232" i="2"/>
  <c r="BK206" i="2"/>
  <c r="J188" i="2"/>
  <c r="BK129" i="3"/>
  <c r="J119" i="3"/>
  <c r="F34" i="2" l="1"/>
  <c r="P216" i="2"/>
  <c r="R121" i="2"/>
  <c r="R120" i="2" s="1"/>
  <c r="R119" i="2" s="1"/>
  <c r="R216" i="2"/>
  <c r="BK121" i="2"/>
  <c r="BK120" i="2" s="1"/>
  <c r="BK118" i="3"/>
  <c r="J118" i="3" s="1"/>
  <c r="J97" i="3" s="1"/>
  <c r="P121" i="2"/>
  <c r="P120" i="2"/>
  <c r="P119" i="2" s="1"/>
  <c r="AU95" i="1" s="1"/>
  <c r="T216" i="2"/>
  <c r="P118" i="3"/>
  <c r="P117" i="3" s="1"/>
  <c r="AU96" i="1" s="1"/>
  <c r="BK216" i="2"/>
  <c r="J216" i="2"/>
  <c r="J99" i="2" s="1"/>
  <c r="R118" i="3"/>
  <c r="R117" i="3"/>
  <c r="T121" i="2"/>
  <c r="T120" i="2" s="1"/>
  <c r="T119" i="2" s="1"/>
  <c r="T118" i="3"/>
  <c r="T117" i="3"/>
  <c r="J121" i="2"/>
  <c r="J98" i="2" s="1"/>
  <c r="E85" i="3"/>
  <c r="J89" i="3"/>
  <c r="F92" i="3"/>
  <c r="BE121" i="3"/>
  <c r="BE129" i="3"/>
  <c r="J92" i="3"/>
  <c r="BE125" i="3"/>
  <c r="J91" i="3"/>
  <c r="BE119" i="3"/>
  <c r="BD96" i="1"/>
  <c r="BE122" i="2"/>
  <c r="BE151" i="2"/>
  <c r="BE160" i="2"/>
  <c r="BE249" i="2"/>
  <c r="J92" i="2"/>
  <c r="BE157" i="2"/>
  <c r="BE164" i="2"/>
  <c r="BE199" i="2"/>
  <c r="E85" i="2"/>
  <c r="BE128" i="2"/>
  <c r="BE169" i="2"/>
  <c r="BE208" i="2"/>
  <c r="BE212" i="2"/>
  <c r="BE220" i="2"/>
  <c r="BE223" i="2"/>
  <c r="BE225" i="2"/>
  <c r="BE240" i="2"/>
  <c r="BE243" i="2"/>
  <c r="BE246" i="2"/>
  <c r="F116" i="2"/>
  <c r="BE124" i="2"/>
  <c r="BE166" i="2"/>
  <c r="BE181" i="2"/>
  <c r="BE186" i="2"/>
  <c r="BE206" i="2"/>
  <c r="BE214" i="2"/>
  <c r="BE217" i="2"/>
  <c r="J115" i="2"/>
  <c r="BE136" i="2"/>
  <c r="BE139" i="2"/>
  <c r="BE144" i="2"/>
  <c r="BE146" i="2"/>
  <c r="BE184" i="2"/>
  <c r="BE192" i="2"/>
  <c r="BE196" i="2"/>
  <c r="BE204" i="2"/>
  <c r="BE210" i="2"/>
  <c r="BE228" i="2"/>
  <c r="BE232" i="2"/>
  <c r="BE236" i="2"/>
  <c r="BE162" i="2"/>
  <c r="BE171" i="2"/>
  <c r="BE175" i="2"/>
  <c r="BE178" i="2"/>
  <c r="BE188" i="2"/>
  <c r="BE190" i="2"/>
  <c r="BE194" i="2"/>
  <c r="J89" i="2"/>
  <c r="BE126" i="2"/>
  <c r="BE130" i="2"/>
  <c r="BE132" i="2"/>
  <c r="BE134" i="2"/>
  <c r="BE141" i="2"/>
  <c r="BE148" i="2"/>
  <c r="BE154" i="2"/>
  <c r="BE173" i="2"/>
  <c r="BE201" i="2"/>
  <c r="AW95" i="1"/>
  <c r="BA95" i="1"/>
  <c r="BA94" i="1" s="1"/>
  <c r="W30" i="1" s="1"/>
  <c r="J34" i="3"/>
  <c r="AW96" i="1"/>
  <c r="F35" i="3"/>
  <c r="BB96" i="1" s="1"/>
  <c r="F34" i="3"/>
  <c r="BA96" i="1"/>
  <c r="F35" i="2"/>
  <c r="BB95" i="1" s="1"/>
  <c r="F37" i="2"/>
  <c r="BD95" i="1" s="1"/>
  <c r="BD94" i="1" s="1"/>
  <c r="W33" i="1" s="1"/>
  <c r="F36" i="2"/>
  <c r="BC95" i="1" s="1"/>
  <c r="F36" i="3"/>
  <c r="BC96" i="1"/>
  <c r="J120" i="2" l="1"/>
  <c r="J97" i="2" s="1"/>
  <c r="BK119" i="2"/>
  <c r="J119" i="2" s="1"/>
  <c r="J96" i="2" s="1"/>
  <c r="BK117" i="3"/>
  <c r="J117" i="3"/>
  <c r="J30" i="3"/>
  <c r="AG96" i="1"/>
  <c r="AG94" i="1" s="1"/>
  <c r="AK26" i="1" s="1"/>
  <c r="F33" i="2"/>
  <c r="AZ95" i="1" s="1"/>
  <c r="AU94" i="1"/>
  <c r="BC94" i="1"/>
  <c r="W32" i="1" s="1"/>
  <c r="BB94" i="1"/>
  <c r="AX94" i="1" s="1"/>
  <c r="J30" i="2"/>
  <c r="AG95" i="1"/>
  <c r="F33" i="3"/>
  <c r="AZ96" i="1"/>
  <c r="J33" i="2"/>
  <c r="AV95" i="1" s="1"/>
  <c r="AT95" i="1" s="1"/>
  <c r="AW94" i="1"/>
  <c r="AK30" i="1" s="1"/>
  <c r="J33" i="3"/>
  <c r="AV96" i="1"/>
  <c r="AT96" i="1"/>
  <c r="AN96" i="1"/>
  <c r="J96" i="3" l="1"/>
  <c r="AN95" i="1"/>
  <c r="J39" i="3"/>
  <c r="J39" i="2"/>
  <c r="AZ94" i="1"/>
  <c r="W29" i="1" s="1"/>
  <c r="W31" i="1"/>
  <c r="AY94" i="1"/>
  <c r="AV94" i="1" l="1"/>
  <c r="AK29" i="1"/>
  <c r="AK35" i="1" s="1"/>
  <c r="AT94" i="1" l="1"/>
  <c r="AN94" i="1"/>
</calcChain>
</file>

<file path=xl/sharedStrings.xml><?xml version="1.0" encoding="utf-8"?>
<sst xmlns="http://schemas.openxmlformats.org/spreadsheetml/2006/main" count="1681" uniqueCount="408">
  <si>
    <t>Export Komplet</t>
  </si>
  <si>
    <t/>
  </si>
  <si>
    <t>2.0</t>
  </si>
  <si>
    <t>ZAMOK</t>
  </si>
  <si>
    <t>False</t>
  </si>
  <si>
    <t>{e1fd6a07-478f-40f2-bf29-ea47294339a8}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</si>
  <si>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</si>
  <si>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</si>
  <si>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</si>
  <si>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</si>
  <si>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</si>
  <si>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</si>
  <si>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</si>
  <si>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</si>
  <si>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635210038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</si>
  <si>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</si>
  <si>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</si>
  <si>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Výměna kolejnic v úseku žst. Ostrava hl. n. - Ostrava Kunčice</t>
  </si>
  <si>
    <t>KSO:</t>
  </si>
  <si>
    <t>CC-CZ:</t>
  </si>
  <si>
    <t>Místo:</t>
  </si>
  <si>
    <t>PS Ostrava</t>
  </si>
  <si>
    <t>Datum:</t>
  </si>
  <si>
    <t>22. 3. 2023</t>
  </si>
  <si>
    <t>Zadavatel:</t>
  </si>
  <si>
    <t>IČ:</t>
  </si>
  <si>
    <t>70994234</t>
  </si>
  <si>
    <t>Správa železnic, státní organizace, OŘ Ostrava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</si>
  <si>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</si>
  <si>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</si>
  <si>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</si>
  <si>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</si>
  <si>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</si>
  <si>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</si>
  <si>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</si>
  <si>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</si>
  <si>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</si>
  <si>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</si>
  <si>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</si>
  <si>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</si>
  <si>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</si>
  <si>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</si>
  <si>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</si>
  <si>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</si>
  <si>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</si>
  <si>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</si>
  <si>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</si>
  <si>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</si>
  <si>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</si>
  <si>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</si>
  <si>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</si>
  <si>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</si>
  <si>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</si>
  <si>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</si>
  <si>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</si>
  <si>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</si>
  <si>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</si>
  <si>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</si>
  <si>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</si>
  <si>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</si>
  <si>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</si>
  <si>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</si>
  <si>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</si>
  <si>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</si>
  <si>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</si>
  <si>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</si>
  <si>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</si>
  <si>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</si>
  <si>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</si>
  <si>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</si>
  <si>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</si>
  <si>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</si>
  <si>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</si>
  <si>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</si>
  <si>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</si>
  <si>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</si>
  <si>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</si>
  <si>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</si>
  <si>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</si>
  <si>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</si>
  <si>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</si>
  <si>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</si>
  <si>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</si>
  <si>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STA</t>
  </si>
  <si>
    <t>1</t>
  </si>
  <si>
    <t>{7b3439dc-7f60-47ee-beb4-c8717059692f}</t>
  </si>
  <si>
    <t>2</t>
  </si>
  <si>
    <t>VON</t>
  </si>
  <si>
    <t>{3e989137-2385-4996-b099-1355dc1bfd50}</t>
  </si>
  <si>
    <t>KRYCÍ LIST SOUPISU PRACÍ</t>
  </si>
  <si>
    <t>Objekt:</t>
  </si>
  <si>
    <t>SO 01 - Výměna kolejnic v úseku žst. Ostrava hl. n. - Ostrava Kunčice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</si>
  <si>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</si>
  <si>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</si>
  <si>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</si>
  <si>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</si>
  <si>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</si>
  <si>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</si>
  <si>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</si>
  <si>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</si>
  <si>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</si>
  <si>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</si>
  <si>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</si>
  <si>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</si>
  <si>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</si>
  <si>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</si>
  <si>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</si>
  <si>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</si>
  <si>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</si>
  <si>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</si>
  <si>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</si>
  <si>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</si>
  <si>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</si>
  <si>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</si>
  <si>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</si>
  <si>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</si>
  <si>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</si>
  <si>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</si>
  <si>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</si>
  <si>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7497371630</t>
  </si>
  <si>
    <t>Demontáže zařízení trakčního vedení svodu propojení nebo ukolejnění na elektrizovaných tratích nebo v kolejových obvodech</t>
  </si>
  <si>
    <t>kus</t>
  </si>
  <si>
    <t>Sborník UOŽI 01 2023</t>
  </si>
  <si>
    <t>4</t>
  </si>
  <si>
    <t>2133568327</t>
  </si>
  <si>
    <t>PP</t>
  </si>
  <si>
    <t>Demontáže zařízení trakčního vedení svodu propojení nebo ukolejnění na elektrizovaných tratích nebo v kolejových obvodech - demontáž stávajícího zařízení se všemi pomocnými doplňujícími úpravami</t>
  </si>
  <si>
    <t>7497351560</t>
  </si>
  <si>
    <t>Montáž přímého ukolejnění na elektrizovaných tratích nebo v kolejových obvodech</t>
  </si>
  <si>
    <t>554022464</t>
  </si>
  <si>
    <t>3</t>
  </si>
  <si>
    <t>5910063010</t>
  </si>
  <si>
    <t>Opravné souvislé broušení kolejnic R260 head checking, povrchové vady, příčný a podélný profil hloubky do 2 mm</t>
  </si>
  <si>
    <t>m</t>
  </si>
  <si>
    <t>-888987054</t>
  </si>
  <si>
    <t>Opravné souvislé broušení kolejnic R260 head checking, povrchové vady, příčný a podélný profil hloubky do 2 mm.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</si>
  <si>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5910063020</t>
  </si>
  <si>
    <t>Opravné souvislé broušení kolejnic R260 head checking, povrchové vady, příčný a podélný profil hloubky přes 2 mm do 4 mm</t>
  </si>
  <si>
    <t>1349590916</t>
  </si>
  <si>
    <t>Opravné souvislé broušení kolejnic R260 head checking, povrchové vady, příčný a podélný profil hloubky přes 2 mm do 4 mm.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</si>
  <si>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5910063030</t>
  </si>
  <si>
    <t>Opravné souvislé broušení kolejnic R260 head checking, povrchové vady, příčný a podélný profil hloubky přes 4 mm</t>
  </si>
  <si>
    <t>2104735999</t>
  </si>
  <si>
    <t>Opravné souvislé broušení kolejnic R260 head checking, povrchové vady, příčný a podélný profil hloubky přes 4 mm.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</si>
  <si>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6</t>
  </si>
  <si>
    <t>5910063050</t>
  </si>
  <si>
    <t>Opravné souvislé broušení kolejnic R260 příčný a podélný profil oprava příčného a podélného profilu</t>
  </si>
  <si>
    <t>1283485247</t>
  </si>
  <si>
    <t>Opravné souvislé broušení kolejnic R260 příčný a podélný profil oprava příčného a podélného profilu.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</si>
  <si>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7</t>
  </si>
  <si>
    <t>5907050120</t>
  </si>
  <si>
    <t>Dělení kolejnic kyslíkem, soustavy S49 nebo T</t>
  </si>
  <si>
    <t>2105729131</t>
  </si>
  <si>
    <t>Dělení kolejnic kyslíkem, soustavy S49 nebo T. Poznámka: 1. V cenách jsou započteny náklady na manipulaci, podložení, označení a provedení řezu kolejnice.</t>
  </si>
  <si>
    <t>8</t>
  </si>
  <si>
    <t>5907025466</t>
  </si>
  <si>
    <t>Výměna kolejnicových pásů současně s výměnou pryžové podložky, tvar S49, T, 49E1</t>
  </si>
  <si>
    <t>-1918066527</t>
  </si>
  <si>
    <t>Výměna kolejnicových pásů současně s výměnou pryžové podložky, tvar S49, T, 49E1.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</si>
  <si>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VV</t>
  </si>
  <si>
    <t>1841,00*2</t>
  </si>
  <si>
    <t>9</t>
  </si>
  <si>
    <t>5908053110</t>
  </si>
  <si>
    <t>Výměna drobného kolejiva svěrka pružná</t>
  </si>
  <si>
    <t>916392192</t>
  </si>
  <si>
    <t>Výměna drobného kolejiva svěrka pružná. Poznámka: 1. V cenách jsou započteny náklady na demontáž upevňovadel, výměnu součásti, montáž upevňovadel a ošetření součástí mazivem. 2. V cenách nejsou obsaženy náklady na dodávku materiálu.</t>
  </si>
  <si>
    <t>10</t>
  </si>
  <si>
    <t>5907010035</t>
  </si>
  <si>
    <t>Výměna LISŮ tvar S49, T, 49E1</t>
  </si>
  <si>
    <t>401964931</t>
  </si>
  <si>
    <t>Výměna LISŮ tvar S49, T, 49E1.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</si>
  <si>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4,00*10</t>
  </si>
  <si>
    <t>11</t>
  </si>
  <si>
    <t>5906015010</t>
  </si>
  <si>
    <t>Výměna pražce malou těžící mechanizací v KL otevřeném i zapuštěném pražec dřevěný příčný nevystrojený</t>
  </si>
  <si>
    <t>478670120</t>
  </si>
  <si>
    <t>Výměna pražce malou těžící mechanizací v KL otevřeném i zapuštěném pražec dřevěný příčný nevystrojený.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</si>
  <si>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12</t>
  </si>
  <si>
    <t>5910020030</t>
  </si>
  <si>
    <t>Svařování kolejnic termitem plný předehřev standardní spára svar sériový tv. S49</t>
  </si>
  <si>
    <t>svar</t>
  </si>
  <si>
    <t>-1385442007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</si>
  <si>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</si>
  <si>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13</t>
  </si>
  <si>
    <t>5910040215</t>
  </si>
  <si>
    <t>Umožnění volné dilatace kolejnice bez demontáže nebo montáže upevňovadel s osazením a odstraněním kluzných podložek</t>
  </si>
  <si>
    <t>-2137000590</t>
  </si>
  <si>
    <t>Umožnění volné dilatace kolejnice bez demontáže nebo montáže upevňovadel s osazením a odstraněním kluzných podložek. Poznámka: 1. V cenách jsou započteny náklady na uvolnění, demontáž a rovnoměrné prodloužení nebo zkrácení kolejnice, vyznačení značek a vedení dokumentace. 2. V cenách nejsou obsaženy náklady na demontáž kolejnicových spojek.</t>
  </si>
  <si>
    <t>14</t>
  </si>
  <si>
    <t>5910040315</t>
  </si>
  <si>
    <t>Umožnění volné dilatace kolejnice demontáž upevňovadel s osazením kluzných podložek</t>
  </si>
  <si>
    <t>-952945018</t>
  </si>
  <si>
    <t>Umožnění volné dilatace kolejnice demontáž upevňovadel s osazením kluzných podložek. Poznámka: 1. V cenách jsou započteny náklady na uvolnění, demontáž a rovnoměrné prodloužení nebo zkrácení kolejnice, vyznačení značek a vedení dokumentace. 2. V cenách nejsou obsaženy náklady na demontáž kolejnicových spojek.</t>
  </si>
  <si>
    <t>(50,00*2*2)*8</t>
  </si>
  <si>
    <t>5910040415</t>
  </si>
  <si>
    <t>Umožnění volné dilatace kolejnice montáž upevňovadel s odstraněním kluzných podložek</t>
  </si>
  <si>
    <t>-296534304</t>
  </si>
  <si>
    <t>Umožnění volné dilatace kolejnice montáž upevňovadel s odstraněním kluzných podložek. Poznámka: 1. V cenách jsou započteny náklady na uvolnění, demontáž a rovnoměrné prodloužení nebo zkrácení kolejnice, vyznačení značek a vedení dokumentace. 2. V cenách nejsou obsaženy náklady na demontáž kolejnicových spojek.</t>
  </si>
  <si>
    <t>16</t>
  </si>
  <si>
    <t>5910045015</t>
  </si>
  <si>
    <t>Zajištění polohy kolejnice bočními válečkovými opěrkami</t>
  </si>
  <si>
    <t>1598817880</t>
  </si>
  <si>
    <t>Zajištění polohy kolejnice bočními válečkovými opěrkami. Poznámka: 1. V ceně jsou započteny náklady na montáž a demontáž bočních opěrek v oblouku o malém poloměru.</t>
  </si>
  <si>
    <t>17</t>
  </si>
  <si>
    <t>5910035030</t>
  </si>
  <si>
    <t>Dosažení dovolené upínací teploty v BK prodloužením kolejnicového pásu v koleji tv. S49</t>
  </si>
  <si>
    <t>2063250674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</si>
  <si>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</si>
  <si>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18</t>
  </si>
  <si>
    <t>5909032020</t>
  </si>
  <si>
    <t>Přesná úprava GPK koleje směrové a výškové uspořádání pražce betonové</t>
  </si>
  <si>
    <t>km</t>
  </si>
  <si>
    <t>780743170</t>
  </si>
  <si>
    <t>Přesná úprava GPK koleje směrové a výškové uspořádání pražce betonové. Poznámka: 1. V cenách jsou započteny náklady na úpravu směrového a výškového uspořádání strojní linkou ASP do projektované polohy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</si>
  <si>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19</t>
  </si>
  <si>
    <t>5909032010</t>
  </si>
  <si>
    <t>Přesná úprava GPK koleje směrové a výškové uspořádání pražce dřevěné nebo ocelové</t>
  </si>
  <si>
    <t>373547088</t>
  </si>
  <si>
    <t>Přesná úprava GPK koleje směrové a výškové uspořádání pražce dřevěné nebo ocelové. Poznámka: 1. V cenách jsou započteny náklady na úpravu směrového a výškového uspořádání strojní linkou ASP do projektované polohy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</si>
  <si>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20</t>
  </si>
  <si>
    <t>5909042020</t>
  </si>
  <si>
    <t>Přesná úprava GPK výhybky směrové a výškové uspořádání pražce betonové</t>
  </si>
  <si>
    <t>-249911430</t>
  </si>
  <si>
    <t>Přesná úprava GPK výhybky směrové a výškové uspořádání pražce betonové. Poznámka: 1. V cenách jsou započteny náklady na úpravu směrového a výškového uspořádání strojní linkou ASP do projektované polohy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</si>
  <si>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3*53,61+2*64,79+1*49,85</t>
  </si>
  <si>
    <t>5905105030</t>
  </si>
  <si>
    <t>Doplnění KL kamenivem souvisle strojně v koleji</t>
  </si>
  <si>
    <t>m3</t>
  </si>
  <si>
    <t>1785907924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</si>
  <si>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</si>
  <si>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22</t>
  </si>
  <si>
    <t>5905105040</t>
  </si>
  <si>
    <t>Doplnění KL kamenivem souvisle strojně ve výhybce</t>
  </si>
  <si>
    <t>-639718798</t>
  </si>
  <si>
    <t>Doplnění KL kamenivem souvisle strojně ve výhybce. Poznámka: 1. V cenách jsou započteny náklady na doplnění kameniva ojediněle ručně vidlemi a/nebo souvisle strojně z výsypných vozů případně nakladačem. 2. V cenách nejsou obsaženy náklady na dodávku kameniva.</t>
  </si>
  <si>
    <t>23</t>
  </si>
  <si>
    <t>5905110010</t>
  </si>
  <si>
    <t>Snížení KL pod patou kolejnice v koleji</t>
  </si>
  <si>
    <t>1217529571</t>
  </si>
  <si>
    <t>Snížení KL pod patou kolejnice v koleji. Poznámka: 1. V cenách jsou započteny náklady na snížení KL pod patou kolejnice ručně vidlemi. 2. V cenách nejsou obsaženy náklady na doplnění a dodávku kameniva.</t>
  </si>
  <si>
    <t>24</t>
  </si>
  <si>
    <t>5905110020</t>
  </si>
  <si>
    <t>Snížení KL pod patou kolejnice ve výhybce</t>
  </si>
  <si>
    <t>178955079</t>
  </si>
  <si>
    <t>Snížení KL pod patou kolejnice ve výhybce. Poznámka: 1. V cenách jsou započteny náklady na snížení KL pod patou kolejnice ručně vidlemi. 2. V cenách nejsou obsaženy náklady na doplnění a dodávku kameniva.</t>
  </si>
  <si>
    <t>25</t>
  </si>
  <si>
    <t>5913035010</t>
  </si>
  <si>
    <t>Demontáž celopryžové přejezdové konstrukce málo zatížené v koleji část vnější a vnitřní bez závěrných zídek</t>
  </si>
  <si>
    <t>1131783993</t>
  </si>
  <si>
    <t>Demontáž celopryžové přejezdové konstrukce málo zatížené v koleji část vnější a vnitřní bez závěrných zídek. Poznámka: 1. V cenách jsou započteny náklady na demontáž konstrukce, naložení na dopravní prostředek.</t>
  </si>
  <si>
    <t>2*2,70+3*2,70+3*2,70</t>
  </si>
  <si>
    <t>26</t>
  </si>
  <si>
    <t>5913040010</t>
  </si>
  <si>
    <t>Montáž celopryžové přejezdové konstrukce málo zatížené v koleji část vnější a vnitřní bez závěrných zídek</t>
  </si>
  <si>
    <t>-1636402071</t>
  </si>
  <si>
    <t>Montáž celopryžové přejezdové konstrukce málo zatížené v koleji část vnější a vnitřní bez závěrných zídek. Poznámka: 1. V cenách jsou započteny náklady na montáž konstrukce. 2. V cenách nejsou obsaženy náklady na dodávku materiálu.</t>
  </si>
  <si>
    <t>27</t>
  </si>
  <si>
    <t>7592007120</t>
  </si>
  <si>
    <t>Demontáž informačního bodu MIB 6</t>
  </si>
  <si>
    <t>-748741003</t>
  </si>
  <si>
    <t>28</t>
  </si>
  <si>
    <t>7592005120</t>
  </si>
  <si>
    <t>Montáž informačního bodu MIB 6</t>
  </si>
  <si>
    <t>-218309260</t>
  </si>
  <si>
    <t>Montáž informačního bodu MIB 6 - uložení a připevnění na určené místo, seřízení, přezkoušení</t>
  </si>
  <si>
    <t>29</t>
  </si>
  <si>
    <t>7592007160</t>
  </si>
  <si>
    <t>Demontáž balízy úplná včetně upevňovací sady</t>
  </si>
  <si>
    <t>1168358750</t>
  </si>
  <si>
    <t>30</t>
  </si>
  <si>
    <t>7592005162</t>
  </si>
  <si>
    <t>Montáž balízy do kolejiště pomocí mezikolejnicového upevňovadla (Clamp, Vortok apod)</t>
  </si>
  <si>
    <t>-1435444537</t>
  </si>
  <si>
    <t>31</t>
  </si>
  <si>
    <t>M</t>
  </si>
  <si>
    <t>5957104035</t>
  </si>
  <si>
    <t>Kolejnicové pásy třídy R260 tv. 49 E1 délky 120 metrů</t>
  </si>
  <si>
    <t>128</t>
  </si>
  <si>
    <t>842139375</t>
  </si>
  <si>
    <t>32</t>
  </si>
  <si>
    <t>5956101005</t>
  </si>
  <si>
    <t>Pražec dřevěný příčný nevystrojený dub 2600x260x150 mm</t>
  </si>
  <si>
    <t>1689378954</t>
  </si>
  <si>
    <t>33</t>
  </si>
  <si>
    <t>5955101000</t>
  </si>
  <si>
    <t>Kamenivo drcené štěrk frakce 31,5/63 třídy BI</t>
  </si>
  <si>
    <t>t</t>
  </si>
  <si>
    <t>-878524047</t>
  </si>
  <si>
    <t>245,00*1,70</t>
  </si>
  <si>
    <t>34</t>
  </si>
  <si>
    <t>5958158030</t>
  </si>
  <si>
    <t>Podložka pryžová pod patu kolejnice WU 7 174x152x7 (Vossloh)</t>
  </si>
  <si>
    <t>1231118828</t>
  </si>
  <si>
    <t>35</t>
  </si>
  <si>
    <t>5958158005</t>
  </si>
  <si>
    <t>Podložka pryžová pod patu kolejnice S49 183/126/6</t>
  </si>
  <si>
    <t>2141800552</t>
  </si>
  <si>
    <t>442+440</t>
  </si>
  <si>
    <t>36</t>
  </si>
  <si>
    <t>5958134010</t>
  </si>
  <si>
    <t>Součásti upevňovací svěrka Skl 14</t>
  </si>
  <si>
    <t>354696080</t>
  </si>
  <si>
    <t>37</t>
  </si>
  <si>
    <t>5958140000</t>
  </si>
  <si>
    <t>Podkladnice žebrová tv. S4</t>
  </si>
  <si>
    <t>1581199857</t>
  </si>
  <si>
    <t>38</t>
  </si>
  <si>
    <t>5958134075</t>
  </si>
  <si>
    <t>Součásti upevňovací vrtule R1(145)</t>
  </si>
  <si>
    <t>224289175</t>
  </si>
  <si>
    <t>39</t>
  </si>
  <si>
    <t>5958134040</t>
  </si>
  <si>
    <t>Součásti upevňovací kroužek pružný dvojitý Fe 6</t>
  </si>
  <si>
    <t>700245826</t>
  </si>
  <si>
    <t>40</t>
  </si>
  <si>
    <t>5958128010</t>
  </si>
  <si>
    <t>Komplety ŽS 4 (šroub RS 1, matice M 24, podložka Fe6, svěrka ŽS4)</t>
  </si>
  <si>
    <t>1636766844</t>
  </si>
  <si>
    <t>41</t>
  </si>
  <si>
    <t>5958158070</t>
  </si>
  <si>
    <t>Podložka polyetylenová pod podkladnici 380/160/2 (S4, R4)</t>
  </si>
  <si>
    <t>-502369579</t>
  </si>
  <si>
    <t>OST</t>
  </si>
  <si>
    <t>Ostatní</t>
  </si>
  <si>
    <t>42</t>
  </si>
  <si>
    <t>9902900200</t>
  </si>
  <si>
    <t>Naložení objemnějšího kusového materiálu, vybouraných hmot</t>
  </si>
  <si>
    <t>262144</t>
  </si>
  <si>
    <t>1986568612</t>
  </si>
  <si>
    <t>Naložení objemnějšího kusového materiálu, vybouraných hmot  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</si>
  <si>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2,442" LISy - nové</t>
  </si>
  <si>
    <t>43</t>
  </si>
  <si>
    <t>9902200100</t>
  </si>
  <si>
    <t>Doprava obousměrná mechanizací o nosnosti přes 3,5 t objemnějšího kusového materiálu (prefabrikátů, stožárů, výhybek, rozvaděčů, vybouraných hmot atd.) do 10 km</t>
  </si>
  <si>
    <t>-289717015</t>
  </si>
  <si>
    <t>Doprava obousměrná mechanizací o nosnosti přes 3,5 t objemnějšího kusového materiálu (prefabrikátů, stožárů, výhybek, rozvaděčů, vybouraných hmot atd.) do 10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</si>
  <si>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44</t>
  </si>
  <si>
    <t>9909000400</t>
  </si>
  <si>
    <t>Poplatek za likvidaci plastových součástí</t>
  </si>
  <si>
    <t>836308785</t>
  </si>
  <si>
    <t>Poplatek za likvidaci plastových součástí  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</si>
  <si>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45</t>
  </si>
  <si>
    <t>9901000100</t>
  </si>
  <si>
    <t>Doprava obousměrná mechanizací o nosnosti do 3,5 t elektrosoučástek, montážního materiálu, kameniva, písku, dlažebních kostek, suti, atd. do 10 km</t>
  </si>
  <si>
    <t>-1450922415</t>
  </si>
  <si>
    <t>Doprava obousměrná mechanizací o nosnosti do 3,5 t elektrosoučástek, montážního materiálu, kameniva, písku, dlažebních kostek, suti, atd. do 10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</si>
  <si>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1" pryžové a PE podložky - 1,222 t - odpad</t>
  </si>
  <si>
    <t>46</t>
  </si>
  <si>
    <t>9902400500</t>
  </si>
  <si>
    <t>Doprava jednosměrná mechanizací o nosnosti přes 3,5 t objemnějšího kusového materiálu (prefabrikátů, stožárů, výhybek, rozvaděčů, vybouraných hmot atd.) do 60 km</t>
  </si>
  <si>
    <t>-1625013491</t>
  </si>
  <si>
    <t>Doprava jednosměrná mechanizací o nosnosti přes 3,5 t objemnějšího kusového materiálu (prefabrikátů, stožárů, výhybek, rozvaděčů, vybouraných hmot atd.) do 60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</si>
  <si>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</t>
  </si>
  <si>
    <t>Poznámka k položce:_x000D_
Objednatel předpokládá dopravu materiálu z nejbližšího místa (lomu, skládky) a to s využitím dopravy po železnici s využitím systému volných vozů, tzn. bez fakturace zpáteční cesty</t>
  </si>
  <si>
    <t>201,511" kolejnicové pásy - nové</t>
  </si>
  <si>
    <t>47</t>
  </si>
  <si>
    <t>9902400800</t>
  </si>
  <si>
    <t>Doprava jednosměrná mechanizací o nosnosti přes 3,5 t objemnějšího kusového materiálu (prefabrikátů, stožárů, výhybek, rozvaděčů, vybouraných hmot atd.) do 150 km</t>
  </si>
  <si>
    <t>563757402</t>
  </si>
  <si>
    <t>Doprava jednosměrná mechanizací o nosnosti přes 3,5 t objemnějšího kusového materiálu (prefabrikátů, stožárů, výhybek, rozvaděčů, vybouraných hmot atd.) do 150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</si>
  <si>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21,340" dřevěné pražce - nové</t>
  </si>
  <si>
    <t>48</t>
  </si>
  <si>
    <t>9902300500</t>
  </si>
  <si>
    <t>Doprava jednosměrná mechanizací o nosnosti přes 3,5 t sypanin (kameniva, písku, suti, dlažebních kostek, atd.) do 60 km</t>
  </si>
  <si>
    <t>1355926699</t>
  </si>
  <si>
    <t>Doprava jednosměrná mechanizací o nosnosti přes 3,5 t sypanin (kameniva, písku, suti, dlažebních kostek, atd.) do 60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</si>
  <si>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416,500" štěrk</t>
  </si>
  <si>
    <t>49</t>
  </si>
  <si>
    <t>9902300800</t>
  </si>
  <si>
    <t>Doprava jednosměrná mechanizací o nosnosti přes 3,5 t sypanin (kameniva, písku, suti, dlažebních kostek, atd.) do 150 km</t>
  </si>
  <si>
    <t>1232398695</t>
  </si>
  <si>
    <t>Doprava jednosměrná mechanizací o nosnosti přes 3,5 t sypanin (kameniva, písku, suti, dlažebních kostek, atd.) do 150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</si>
  <si>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7,420" svrškový materiál</t>
  </si>
  <si>
    <t>50</t>
  </si>
  <si>
    <t>-62305184</t>
  </si>
  <si>
    <t>201,511+2,442+15,400+6,199" kolejnicové pásy, LISy, dřevěné pražce, svrškový materiál  - odpad</t>
  </si>
  <si>
    <t>51</t>
  </si>
  <si>
    <t>1457133957</t>
  </si>
  <si>
    <t>52</t>
  </si>
  <si>
    <t>9903200100</t>
  </si>
  <si>
    <t>Přeprava mechanizace na místo prováděných prací o hmotnosti přes 12 t přes 50 do 100 km</t>
  </si>
  <si>
    <t>595920600</t>
  </si>
  <si>
    <t>Přeprava mechanizace na místo prováděných prací o hmotnosti přes 12 t přes 50 do 100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</si>
  <si>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4" ASP, PUŠL, DVOUCESTNÉ RYPADLO, BROUSÍCÍ SOUPRAVA</t>
  </si>
  <si>
    <t>VON - Výměna kolejnic v úseku žst. Ostrava hl. n. - Ostrava Kunčice</t>
  </si>
  <si>
    <t>VRN - Vedlejší rozpočtové náklady</t>
  </si>
  <si>
    <t>VRN</t>
  </si>
  <si>
    <t>Vedlejší rozpočtové náklady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</si>
  <si>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</si>
  <si>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</si>
  <si>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soubor</t>
  </si>
  <si>
    <t>371073197</t>
  </si>
  <si>
    <t>022111011</t>
  </si>
  <si>
    <t>Geodetické práce Kontrola PPK při směrové a výškové úpravě koleje zaměřením APK trať dvoukolejná</t>
  </si>
  <si>
    <t>-944410922</t>
  </si>
  <si>
    <t>Geodetické práce Kontrola PPK při směrové a výškové úpravě koleje zaměřením APK trať dvoukolejná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</si>
  <si>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Poznámka k položce:_x000D_
Kilometr koleje nebo kilometr stavební délky výhybky = km</t>
  </si>
  <si>
    <t>4,560+3*0,033+2*0,043+1*0,033</t>
  </si>
  <si>
    <t>033131001</t>
  </si>
  <si>
    <t>Provozní vlivy Organizační zajištění prací při zřizování a udržování BK kolejí a výhybek</t>
  </si>
  <si>
    <t>-1965636507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</si>
  <si>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</si>
  <si>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Poznámka k položce:_x000D_
metr koleje nebo metr stavební délky výhybky nebo konstrukce = m</t>
  </si>
  <si>
    <t>1841,00+(50,00*2)*8</t>
  </si>
  <si>
    <t>024101001</t>
  </si>
  <si>
    <t>Inženýrská činnost střežení pracovní skupiny zaměstnanců</t>
  </si>
  <si>
    <t>hod</t>
  </si>
  <si>
    <t>569015746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</si>
</sst>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8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36" fillId="0" borderId="0" xfId="0" applyFont="1" applyAlignment="1" applyProtection="1">
      <alignment vertical="center" wrapText="1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5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8"/>
  <sheetViews>
    <sheetView showGridLines="0" tabSelected="1" workbookViewId="0"/>
  </sheetViews>
  <sheetFormatPr defaultRowHeight="12.6"/>
  <cols>
    <col min="1" max="1" width="8.28515625" style="1" customWidth="1"/>
    <col min="2" max="2" width="1.7109375" style="1" customWidth="1"/>
    <col min="3" max="3" width="4.140625" style="1" customWidth="1"/>
    <col min="4" max="30" width="2.7109375" style="1" customWidth="1"/>
    <col min="31" max="31" width="20.7109375" style="1" customWidth="1"/>
    <col min="32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ht="10.199999999999999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s="1" customFormat="1" ht="36.9" customHeight="1">
      <c r="AR2" s="271"/>
      <c r="AS2" s="271"/>
      <c r="AT2" s="271"/>
      <c r="AU2" s="271"/>
      <c r="AV2" s="271"/>
      <c r="AW2" s="271"/>
      <c r="AX2" s="271"/>
      <c r="AY2" s="271"/>
      <c r="AZ2" s="271"/>
      <c r="BA2" s="271"/>
      <c r="BB2" s="271"/>
      <c r="BC2" s="271"/>
      <c r="BD2" s="271"/>
      <c r="BE2" s="271"/>
      <c r="BS2" s="15" t="s">
        <v>6</v>
      </c>
      <c r="BT2" s="15" t="s">
        <v>7</v>
      </c>
    </row>
    <row r="3" spans="1:74" s="1" customFormat="1" ht="6.9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s="1" customFormat="1" ht="24.9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pans="1:74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34" t="s">
        <v>14</v>
      </c>
      <c r="L5" s="235"/>
      <c r="M5" s="235"/>
      <c r="N5" s="235"/>
      <c r="O5" s="235"/>
      <c r="P5" s="235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5"/>
      <c r="AK5" s="235"/>
      <c r="AL5" s="235"/>
      <c r="AM5" s="235"/>
      <c r="AN5" s="235"/>
      <c r="AO5" s="235"/>
      <c r="AP5" s="20"/>
      <c r="AQ5" s="20"/>
      <c r="AR5" s="18"/>
      <c r="BE5" s="231" t="s">
        <v>15</v>
      </c>
      <c r="BS5" s="15" t="s">
        <v>6</v>
      </c>
    </row>
    <row r="6" spans="1:74" s="1" customFormat="1" ht="36.9" customHeight="1">
      <c r="B6" s="19"/>
      <c r="C6" s="20"/>
      <c r="D6" s="26" t="s">
        <v>16</v>
      </c>
      <c r="E6" s="20"/>
      <c r="F6" s="20"/>
      <c r="G6" s="20"/>
      <c r="H6" s="20"/>
      <c r="I6" s="20"/>
      <c r="J6" s="20"/>
      <c r="K6" s="236" t="s">
        <v>17</v>
      </c>
      <c r="L6" s="235"/>
      <c r="M6" s="235"/>
      <c r="N6" s="235"/>
      <c r="O6" s="235"/>
      <c r="P6" s="235"/>
      <c r="Q6" s="235"/>
      <c r="R6" s="235"/>
      <c r="S6" s="235"/>
      <c r="T6" s="235"/>
      <c r="U6" s="235"/>
      <c r="V6" s="235"/>
      <c r="W6" s="235"/>
      <c r="X6" s="235"/>
      <c r="Y6" s="235"/>
      <c r="Z6" s="235"/>
      <c r="AA6" s="235"/>
      <c r="AB6" s="235"/>
      <c r="AC6" s="235"/>
      <c r="AD6" s="235"/>
      <c r="AE6" s="235"/>
      <c r="AF6" s="235"/>
      <c r="AG6" s="235"/>
      <c r="AH6" s="235"/>
      <c r="AI6" s="235"/>
      <c r="AJ6" s="235"/>
      <c r="AK6" s="235"/>
      <c r="AL6" s="235"/>
      <c r="AM6" s="235"/>
      <c r="AN6" s="235"/>
      <c r="AO6" s="235"/>
      <c r="AP6" s="20"/>
      <c r="AQ6" s="20"/>
      <c r="AR6" s="18"/>
      <c r="BE6" s="232"/>
      <c r="BS6" s="15" t="s">
        <v>6</v>
      </c>
    </row>
    <row r="7" spans="1:74" s="1" customFormat="1" ht="12" customHeight="1">
      <c r="B7" s="19"/>
      <c r="C7" s="20"/>
      <c r="D7" s="27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7" t="s">
        <v>19</v>
      </c>
      <c r="AL7" s="20"/>
      <c r="AM7" s="20"/>
      <c r="AN7" s="25" t="s">
        <v>1</v>
      </c>
      <c r="AO7" s="20"/>
      <c r="AP7" s="20"/>
      <c r="AQ7" s="20"/>
      <c r="AR7" s="18"/>
      <c r="BE7" s="232"/>
      <c r="BS7" s="15" t="s">
        <v>6</v>
      </c>
    </row>
    <row r="8" spans="1:74" s="1" customFormat="1" ht="12" customHeight="1">
      <c r="B8" s="19"/>
      <c r="C8" s="20"/>
      <c r="D8" s="27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7" t="s">
        <v>22</v>
      </c>
      <c r="AL8" s="20"/>
      <c r="AM8" s="20"/>
      <c r="AN8" s="28" t="s">
        <v>23</v>
      </c>
      <c r="AO8" s="20"/>
      <c r="AP8" s="20"/>
      <c r="AQ8" s="20"/>
      <c r="AR8" s="18"/>
      <c r="BE8" s="232"/>
      <c r="BS8" s="15" t="s">
        <v>6</v>
      </c>
    </row>
    <row r="9" spans="1:74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32"/>
      <c r="BS9" s="15" t="s">
        <v>6</v>
      </c>
    </row>
    <row r="10" spans="1:74" s="1" customFormat="1" ht="12" customHeight="1">
      <c r="B10" s="19"/>
      <c r="C10" s="20"/>
      <c r="D10" s="27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7" t="s">
        <v>25</v>
      </c>
      <c r="AL10" s="20"/>
      <c r="AM10" s="20"/>
      <c r="AN10" s="25" t="s">
        <v>26</v>
      </c>
      <c r="AO10" s="20"/>
      <c r="AP10" s="20"/>
      <c r="AQ10" s="20"/>
      <c r="AR10" s="18"/>
      <c r="BE10" s="232"/>
      <c r="BS10" s="15" t="s">
        <v>6</v>
      </c>
    </row>
    <row r="11" spans="1:74" s="1" customFormat="1" ht="18.45" customHeight="1">
      <c r="B11" s="19"/>
      <c r="C11" s="20"/>
      <c r="D11" s="20"/>
      <c r="E11" s="25" t="s">
        <v>27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7" t="s">
        <v>28</v>
      </c>
      <c r="AL11" s="20"/>
      <c r="AM11" s="20"/>
      <c r="AN11" s="25" t="s">
        <v>29</v>
      </c>
      <c r="AO11" s="20"/>
      <c r="AP11" s="20"/>
      <c r="AQ11" s="20"/>
      <c r="AR11" s="18"/>
      <c r="BE11" s="232"/>
      <c r="BS11" s="15" t="s">
        <v>6</v>
      </c>
    </row>
    <row r="12" spans="1:74" s="1" customFormat="1" ht="6.9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32"/>
      <c r="BS12" s="15" t="s">
        <v>6</v>
      </c>
    </row>
    <row r="13" spans="1:74" s="1" customFormat="1" ht="12" customHeight="1">
      <c r="B13" s="19"/>
      <c r="C13" s="20"/>
      <c r="D13" s="27" t="s">
        <v>30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7" t="s">
        <v>25</v>
      </c>
      <c r="AL13" s="20"/>
      <c r="AM13" s="20"/>
      <c r="AN13" s="29" t="s">
        <v>31</v>
      </c>
      <c r="AO13" s="20"/>
      <c r="AP13" s="20"/>
      <c r="AQ13" s="20"/>
      <c r="AR13" s="18"/>
      <c r="BE13" s="232"/>
      <c r="BS13" s="15" t="s">
        <v>6</v>
      </c>
    </row>
    <row r="14" spans="1:74" ht="13.2">
      <c r="B14" s="19"/>
      <c r="C14" s="20"/>
      <c r="D14" s="20"/>
      <c r="E14" s="237" t="s">
        <v>31</v>
      </c>
      <c r="F14" s="238"/>
      <c r="G14" s="238"/>
      <c r="H14" s="238"/>
      <c r="I14" s="238"/>
      <c r="J14" s="238"/>
      <c r="K14" s="238"/>
      <c r="L14" s="238"/>
      <c r="M14" s="238"/>
      <c r="N14" s="238"/>
      <c r="O14" s="238"/>
      <c r="P14" s="238"/>
      <c r="Q14" s="238"/>
      <c r="R14" s="238"/>
      <c r="S14" s="238"/>
      <c r="T14" s="238"/>
      <c r="U14" s="238"/>
      <c r="V14" s="238"/>
      <c r="W14" s="238"/>
      <c r="X14" s="238"/>
      <c r="Y14" s="238"/>
      <c r="Z14" s="238"/>
      <c r="AA14" s="238"/>
      <c r="AB14" s="238"/>
      <c r="AC14" s="238"/>
      <c r="AD14" s="238"/>
      <c r="AE14" s="238"/>
      <c r="AF14" s="238"/>
      <c r="AG14" s="238"/>
      <c r="AH14" s="238"/>
      <c r="AI14" s="238"/>
      <c r="AJ14" s="238"/>
      <c r="AK14" s="27" t="s">
        <v>28</v>
      </c>
      <c r="AL14" s="20"/>
      <c r="AM14" s="20"/>
      <c r="AN14" s="29" t="s">
        <v>31</v>
      </c>
      <c r="AO14" s="20"/>
      <c r="AP14" s="20"/>
      <c r="AQ14" s="20"/>
      <c r="AR14" s="18"/>
      <c r="BE14" s="232"/>
      <c r="BS14" s="15" t="s">
        <v>6</v>
      </c>
    </row>
    <row r="15" spans="1:74" s="1" customFormat="1" ht="6.9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32"/>
      <c r="BS15" s="15" t="s">
        <v>4</v>
      </c>
    </row>
    <row r="16" spans="1:74" s="1" customFormat="1" ht="12" customHeight="1">
      <c r="B16" s="19"/>
      <c r="C16" s="20"/>
      <c r="D16" s="27" t="s">
        <v>32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7" t="s">
        <v>25</v>
      </c>
      <c r="AL16" s="20"/>
      <c r="AM16" s="20"/>
      <c r="AN16" s="25" t="s">
        <v>1</v>
      </c>
      <c r="AO16" s="20"/>
      <c r="AP16" s="20"/>
      <c r="AQ16" s="20"/>
      <c r="AR16" s="18"/>
      <c r="BE16" s="232"/>
      <c r="BS16" s="15" t="s">
        <v>4</v>
      </c>
    </row>
    <row r="17" spans="1:71" s="1" customFormat="1" ht="18.45" customHeight="1">
      <c r="B17" s="19"/>
      <c r="C17" s="20"/>
      <c r="D17" s="20"/>
      <c r="E17" s="25" t="s">
        <v>33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7" t="s">
        <v>28</v>
      </c>
      <c r="AL17" s="20"/>
      <c r="AM17" s="20"/>
      <c r="AN17" s="25" t="s">
        <v>1</v>
      </c>
      <c r="AO17" s="20"/>
      <c r="AP17" s="20"/>
      <c r="AQ17" s="20"/>
      <c r="AR17" s="18"/>
      <c r="BE17" s="232"/>
      <c r="BS17" s="15" t="s">
        <v>34</v>
      </c>
    </row>
    <row r="18" spans="1:71" s="1" customFormat="1" ht="6.9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32"/>
      <c r="BS18" s="15" t="s">
        <v>6</v>
      </c>
    </row>
    <row r="19" spans="1:71" s="1" customFormat="1" ht="12" customHeight="1">
      <c r="B19" s="19"/>
      <c r="C19" s="20"/>
      <c r="D19" s="27" t="s">
        <v>35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7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32"/>
      <c r="BS19" s="15" t="s">
        <v>6</v>
      </c>
    </row>
    <row r="20" spans="1:71" s="1" customFormat="1" ht="18.45" customHeight="1">
      <c r="B20" s="19"/>
      <c r="C20" s="20"/>
      <c r="D20" s="20"/>
      <c r="E20" s="25" t="s">
        <v>33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7" t="s">
        <v>28</v>
      </c>
      <c r="AL20" s="20"/>
      <c r="AM20" s="20"/>
      <c r="AN20" s="25" t="s">
        <v>1</v>
      </c>
      <c r="AO20" s="20"/>
      <c r="AP20" s="20"/>
      <c r="AQ20" s="20"/>
      <c r="AR20" s="18"/>
      <c r="BE20" s="232"/>
      <c r="BS20" s="15" t="s">
        <v>34</v>
      </c>
    </row>
    <row r="21" spans="1:71" s="1" customFormat="1" ht="6.9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32"/>
    </row>
    <row r="22" spans="1:71" s="1" customFormat="1" ht="12" customHeight="1">
      <c r="B22" s="19"/>
      <c r="C22" s="20"/>
      <c r="D22" s="27" t="s">
        <v>36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32"/>
    </row>
    <row r="23" spans="1:71" s="1" customFormat="1" ht="16.5" customHeight="1">
      <c r="B23" s="19"/>
      <c r="C23" s="20"/>
      <c r="D23" s="20"/>
      <c r="E23" s="239" t="s">
        <v>1</v>
      </c>
      <c r="F23" s="239"/>
      <c r="G23" s="239"/>
      <c r="H23" s="239"/>
      <c r="I23" s="239"/>
      <c r="J23" s="239"/>
      <c r="K23" s="239"/>
      <c r="L23" s="239"/>
      <c r="M23" s="239"/>
      <c r="N23" s="239"/>
      <c r="O23" s="239"/>
      <c r="P23" s="239"/>
      <c r="Q23" s="239"/>
      <c r="R23" s="239"/>
      <c r="S23" s="239"/>
      <c r="T23" s="239"/>
      <c r="U23" s="239"/>
      <c r="V23" s="239"/>
      <c r="W23" s="239"/>
      <c r="X23" s="239"/>
      <c r="Y23" s="239"/>
      <c r="Z23" s="239"/>
      <c r="AA23" s="239"/>
      <c r="AB23" s="239"/>
      <c r="AC23" s="239"/>
      <c r="AD23" s="239"/>
      <c r="AE23" s="239"/>
      <c r="AF23" s="239"/>
      <c r="AG23" s="239"/>
      <c r="AH23" s="239"/>
      <c r="AI23" s="239"/>
      <c r="AJ23" s="239"/>
      <c r="AK23" s="239"/>
      <c r="AL23" s="239"/>
      <c r="AM23" s="239"/>
      <c r="AN23" s="239"/>
      <c r="AO23" s="20"/>
      <c r="AP23" s="20"/>
      <c r="AQ23" s="20"/>
      <c r="AR23" s="18"/>
      <c r="BE23" s="232"/>
    </row>
    <row r="24" spans="1:71" s="1" customFormat="1" ht="6.9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32"/>
    </row>
    <row r="25" spans="1:71" s="1" customFormat="1" ht="6.9" customHeight="1">
      <c r="B25" s="19"/>
      <c r="C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0"/>
      <c r="AQ25" s="20"/>
      <c r="AR25" s="18"/>
      <c r="BE25" s="232"/>
    </row>
    <row r="26" spans="1:71" s="2" customFormat="1" ht="25.95" customHeight="1">
      <c r="A26" s="32"/>
      <c r="B26" s="33"/>
      <c r="C26" s="34"/>
      <c r="D26" s="35" t="s">
        <v>37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40">
        <f>ROUND(AG94,2)</f>
        <v>0</v>
      </c>
      <c r="AL26" s="241"/>
      <c r="AM26" s="241"/>
      <c r="AN26" s="241"/>
      <c r="AO26" s="241"/>
      <c r="AP26" s="34"/>
      <c r="AQ26" s="34"/>
      <c r="AR26" s="37"/>
      <c r="BE26" s="232"/>
    </row>
    <row r="27" spans="1:71" s="2" customFormat="1" ht="6.9" customHeight="1">
      <c r="A27" s="32"/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7"/>
      <c r="BE27" s="232"/>
    </row>
    <row r="28" spans="1:71" s="2" customFormat="1" ht="13.2">
      <c r="A28" s="32"/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242" t="s">
        <v>38</v>
      </c>
      <c r="M28" s="242"/>
      <c r="N28" s="242"/>
      <c r="O28" s="242"/>
      <c r="P28" s="242"/>
      <c r="Q28" s="34"/>
      <c r="R28" s="34"/>
      <c r="S28" s="34"/>
      <c r="T28" s="34"/>
      <c r="U28" s="34"/>
      <c r="V28" s="34"/>
      <c r="W28" s="242" t="s">
        <v>39</v>
      </c>
      <c r="X28" s="242"/>
      <c r="Y28" s="242"/>
      <c r="Z28" s="242"/>
      <c r="AA28" s="242"/>
      <c r="AB28" s="242"/>
      <c r="AC28" s="242"/>
      <c r="AD28" s="242"/>
      <c r="AE28" s="242"/>
      <c r="AF28" s="34"/>
      <c r="AG28" s="34"/>
      <c r="AH28" s="34"/>
      <c r="AI28" s="34"/>
      <c r="AJ28" s="34"/>
      <c r="AK28" s="242" t="s">
        <v>40</v>
      </c>
      <c r="AL28" s="242"/>
      <c r="AM28" s="242"/>
      <c r="AN28" s="242"/>
      <c r="AO28" s="242"/>
      <c r="AP28" s="34"/>
      <c r="AQ28" s="34"/>
      <c r="AR28" s="37"/>
      <c r="BE28" s="232"/>
    </row>
    <row r="29" spans="1:71" s="3" customFormat="1" ht="14.4" customHeight="1">
      <c r="B29" s="38"/>
      <c r="C29" s="39"/>
      <c r="D29" s="27" t="s">
        <v>41</v>
      </c>
      <c r="E29" s="39"/>
      <c r="F29" s="27" t="s">
        <v>42</v>
      </c>
      <c r="G29" s="39"/>
      <c r="H29" s="39"/>
      <c r="I29" s="39"/>
      <c r="J29" s="39"/>
      <c r="K29" s="39"/>
      <c r="L29" s="245">
        <v>0.21</v>
      </c>
      <c r="M29" s="244"/>
      <c r="N29" s="244"/>
      <c r="O29" s="244"/>
      <c r="P29" s="244"/>
      <c r="Q29" s="39"/>
      <c r="R29" s="39"/>
      <c r="S29" s="39"/>
      <c r="T29" s="39"/>
      <c r="U29" s="39"/>
      <c r="V29" s="39"/>
      <c r="W29" s="243">
        <f>ROUND(AZ94, 2)</f>
        <v>0</v>
      </c>
      <c r="X29" s="244"/>
      <c r="Y29" s="244"/>
      <c r="Z29" s="244"/>
      <c r="AA29" s="244"/>
      <c r="AB29" s="244"/>
      <c r="AC29" s="244"/>
      <c r="AD29" s="244"/>
      <c r="AE29" s="244"/>
      <c r="AF29" s="39"/>
      <c r="AG29" s="39"/>
      <c r="AH29" s="39"/>
      <c r="AI29" s="39"/>
      <c r="AJ29" s="39"/>
      <c r="AK29" s="243">
        <f>ROUND(AV94, 2)</f>
        <v>0</v>
      </c>
      <c r="AL29" s="244"/>
      <c r="AM29" s="244"/>
      <c r="AN29" s="244"/>
      <c r="AO29" s="244"/>
      <c r="AP29" s="39"/>
      <c r="AQ29" s="39"/>
      <c r="AR29" s="40"/>
      <c r="BE29" s="233"/>
    </row>
    <row r="30" spans="1:71" s="3" customFormat="1" ht="14.4" customHeight="1">
      <c r="B30" s="38"/>
      <c r="C30" s="39"/>
      <c r="D30" s="39"/>
      <c r="E30" s="39"/>
      <c r="F30" s="27" t="s">
        <v>43</v>
      </c>
      <c r="G30" s="39"/>
      <c r="H30" s="39"/>
      <c r="I30" s="39"/>
      <c r="J30" s="39"/>
      <c r="K30" s="39"/>
      <c r="L30" s="245">
        <v>0.15</v>
      </c>
      <c r="M30" s="244"/>
      <c r="N30" s="244"/>
      <c r="O30" s="244"/>
      <c r="P30" s="244"/>
      <c r="Q30" s="39"/>
      <c r="R30" s="39"/>
      <c r="S30" s="39"/>
      <c r="T30" s="39"/>
      <c r="U30" s="39"/>
      <c r="V30" s="39"/>
      <c r="W30" s="243">
        <f>ROUND(BA94, 2)</f>
        <v>0</v>
      </c>
      <c r="X30" s="244"/>
      <c r="Y30" s="244"/>
      <c r="Z30" s="244"/>
      <c r="AA30" s="244"/>
      <c r="AB30" s="244"/>
      <c r="AC30" s="244"/>
      <c r="AD30" s="244"/>
      <c r="AE30" s="244"/>
      <c r="AF30" s="39"/>
      <c r="AG30" s="39"/>
      <c r="AH30" s="39"/>
      <c r="AI30" s="39"/>
      <c r="AJ30" s="39"/>
      <c r="AK30" s="243">
        <f>ROUND(AW94, 2)</f>
        <v>0</v>
      </c>
      <c r="AL30" s="244"/>
      <c r="AM30" s="244"/>
      <c r="AN30" s="244"/>
      <c r="AO30" s="244"/>
      <c r="AP30" s="39"/>
      <c r="AQ30" s="39"/>
      <c r="AR30" s="40"/>
      <c r="BE30" s="233"/>
    </row>
    <row r="31" spans="1:71" s="3" customFormat="1" ht="14.4" hidden="1" customHeight="1">
      <c r="B31" s="38"/>
      <c r="C31" s="39"/>
      <c r="D31" s="39"/>
      <c r="E31" s="39"/>
      <c r="F31" s="27" t="s">
        <v>44</v>
      </c>
      <c r="G31" s="39"/>
      <c r="H31" s="39"/>
      <c r="I31" s="39"/>
      <c r="J31" s="39"/>
      <c r="K31" s="39"/>
      <c r="L31" s="245">
        <v>0.21</v>
      </c>
      <c r="M31" s="244"/>
      <c r="N31" s="244"/>
      <c r="O31" s="244"/>
      <c r="P31" s="244"/>
      <c r="Q31" s="39"/>
      <c r="R31" s="39"/>
      <c r="S31" s="39"/>
      <c r="T31" s="39"/>
      <c r="U31" s="39"/>
      <c r="V31" s="39"/>
      <c r="W31" s="243">
        <f>ROUND(BB94, 2)</f>
        <v>0</v>
      </c>
      <c r="X31" s="244"/>
      <c r="Y31" s="244"/>
      <c r="Z31" s="244"/>
      <c r="AA31" s="244"/>
      <c r="AB31" s="244"/>
      <c r="AC31" s="244"/>
      <c r="AD31" s="244"/>
      <c r="AE31" s="244"/>
      <c r="AF31" s="39"/>
      <c r="AG31" s="39"/>
      <c r="AH31" s="39"/>
      <c r="AI31" s="39"/>
      <c r="AJ31" s="39"/>
      <c r="AK31" s="243">
        <v>0</v>
      </c>
      <c r="AL31" s="244"/>
      <c r="AM31" s="244"/>
      <c r="AN31" s="244"/>
      <c r="AO31" s="244"/>
      <c r="AP31" s="39"/>
      <c r="AQ31" s="39"/>
      <c r="AR31" s="40"/>
      <c r="BE31" s="233"/>
    </row>
    <row r="32" spans="1:71" s="3" customFormat="1" ht="14.4" hidden="1" customHeight="1">
      <c r="B32" s="38"/>
      <c r="C32" s="39"/>
      <c r="D32" s="39"/>
      <c r="E32" s="39"/>
      <c r="F32" s="27" t="s">
        <v>45</v>
      </c>
      <c r="G32" s="39"/>
      <c r="H32" s="39"/>
      <c r="I32" s="39"/>
      <c r="J32" s="39"/>
      <c r="K32" s="39"/>
      <c r="L32" s="245">
        <v>0.15</v>
      </c>
      <c r="M32" s="244"/>
      <c r="N32" s="244"/>
      <c r="O32" s="244"/>
      <c r="P32" s="244"/>
      <c r="Q32" s="39"/>
      <c r="R32" s="39"/>
      <c r="S32" s="39"/>
      <c r="T32" s="39"/>
      <c r="U32" s="39"/>
      <c r="V32" s="39"/>
      <c r="W32" s="243">
        <f>ROUND(BC94, 2)</f>
        <v>0</v>
      </c>
      <c r="X32" s="244"/>
      <c r="Y32" s="244"/>
      <c r="Z32" s="244"/>
      <c r="AA32" s="244"/>
      <c r="AB32" s="244"/>
      <c r="AC32" s="244"/>
      <c r="AD32" s="244"/>
      <c r="AE32" s="244"/>
      <c r="AF32" s="39"/>
      <c r="AG32" s="39"/>
      <c r="AH32" s="39"/>
      <c r="AI32" s="39"/>
      <c r="AJ32" s="39"/>
      <c r="AK32" s="243">
        <v>0</v>
      </c>
      <c r="AL32" s="244"/>
      <c r="AM32" s="244"/>
      <c r="AN32" s="244"/>
      <c r="AO32" s="244"/>
      <c r="AP32" s="39"/>
      <c r="AQ32" s="39"/>
      <c r="AR32" s="40"/>
      <c r="BE32" s="233"/>
    </row>
    <row r="33" spans="1:57" s="3" customFormat="1" ht="14.4" hidden="1" customHeight="1">
      <c r="B33" s="38"/>
      <c r="C33" s="39"/>
      <c r="D33" s="39"/>
      <c r="E33" s="39"/>
      <c r="F33" s="27" t="s">
        <v>46</v>
      </c>
      <c r="G33" s="39"/>
      <c r="H33" s="39"/>
      <c r="I33" s="39"/>
      <c r="J33" s="39"/>
      <c r="K33" s="39"/>
      <c r="L33" s="245">
        <v>0</v>
      </c>
      <c r="M33" s="244"/>
      <c r="N33" s="244"/>
      <c r="O33" s="244"/>
      <c r="P33" s="244"/>
      <c r="Q33" s="39"/>
      <c r="R33" s="39"/>
      <c r="S33" s="39"/>
      <c r="T33" s="39"/>
      <c r="U33" s="39"/>
      <c r="V33" s="39"/>
      <c r="W33" s="243">
        <f>ROUND(BD94, 2)</f>
        <v>0</v>
      </c>
      <c r="X33" s="244"/>
      <c r="Y33" s="244"/>
      <c r="Z33" s="244"/>
      <c r="AA33" s="244"/>
      <c r="AB33" s="244"/>
      <c r="AC33" s="244"/>
      <c r="AD33" s="244"/>
      <c r="AE33" s="244"/>
      <c r="AF33" s="39"/>
      <c r="AG33" s="39"/>
      <c r="AH33" s="39"/>
      <c r="AI33" s="39"/>
      <c r="AJ33" s="39"/>
      <c r="AK33" s="243">
        <v>0</v>
      </c>
      <c r="AL33" s="244"/>
      <c r="AM33" s="244"/>
      <c r="AN33" s="244"/>
      <c r="AO33" s="244"/>
      <c r="AP33" s="39"/>
      <c r="AQ33" s="39"/>
      <c r="AR33" s="40"/>
      <c r="BE33" s="233"/>
    </row>
    <row r="34" spans="1:57" s="2" customFormat="1" ht="6.9" customHeight="1">
      <c r="A34" s="32"/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7"/>
      <c r="BE34" s="232"/>
    </row>
    <row r="35" spans="1:57" s="2" customFormat="1" ht="25.95" customHeight="1">
      <c r="A35" s="32"/>
      <c r="B35" s="33"/>
      <c r="C35" s="41"/>
      <c r="D35" s="42" t="s">
        <v>47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4" t="s">
        <v>48</v>
      </c>
      <c r="U35" s="43"/>
      <c r="V35" s="43"/>
      <c r="W35" s="43"/>
      <c r="X35" s="246" t="s">
        <v>49</v>
      </c>
      <c r="Y35" s="247"/>
      <c r="Z35" s="247"/>
      <c r="AA35" s="247"/>
      <c r="AB35" s="247"/>
      <c r="AC35" s="43"/>
      <c r="AD35" s="43"/>
      <c r="AE35" s="43"/>
      <c r="AF35" s="43"/>
      <c r="AG35" s="43"/>
      <c r="AH35" s="43"/>
      <c r="AI35" s="43"/>
      <c r="AJ35" s="43"/>
      <c r="AK35" s="248">
        <f>SUM(AK26:AK33)</f>
        <v>0</v>
      </c>
      <c r="AL35" s="247"/>
      <c r="AM35" s="247"/>
      <c r="AN35" s="247"/>
      <c r="AO35" s="249"/>
      <c r="AP35" s="41"/>
      <c r="AQ35" s="41"/>
      <c r="AR35" s="37"/>
      <c r="BE35" s="32"/>
    </row>
    <row r="36" spans="1:57" s="2" customFormat="1" ht="6.9" customHeight="1">
      <c r="A36" s="32"/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7"/>
      <c r="BE36" s="32"/>
    </row>
    <row r="37" spans="1:57" s="2" customFormat="1" ht="14.4" customHeight="1">
      <c r="A37" s="32"/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7"/>
      <c r="BE37" s="32"/>
    </row>
    <row r="38" spans="1:57" s="1" customFormat="1" ht="14.4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pans="1:57" s="1" customFormat="1" ht="14.4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pans="1:57" s="1" customFormat="1" ht="14.4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pans="1:57" s="1" customFormat="1" ht="14.4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pans="1:57" s="1" customFormat="1" ht="14.4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pans="1:57" s="1" customFormat="1" ht="14.4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pans="1:57" s="1" customFormat="1" ht="14.4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pans="1:57" s="1" customFormat="1" ht="14.4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pans="1:57" s="1" customFormat="1" ht="14.4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pans="1:57" s="1" customFormat="1" ht="14.4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pans="1:57" s="1" customFormat="1" ht="14.4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pans="1:57" s="2" customFormat="1" ht="14.4" customHeight="1">
      <c r="B49" s="45"/>
      <c r="C49" s="46"/>
      <c r="D49" s="47" t="s">
        <v>50</v>
      </c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7" t="s">
        <v>51</v>
      </c>
      <c r="AI49" s="48"/>
      <c r="AJ49" s="48"/>
      <c r="AK49" s="48"/>
      <c r="AL49" s="48"/>
      <c r="AM49" s="48"/>
      <c r="AN49" s="48"/>
      <c r="AO49" s="48"/>
      <c r="AP49" s="46"/>
      <c r="AQ49" s="46"/>
      <c r="AR49" s="49"/>
    </row>
    <row r="50" spans="1:57" ht="10.199999999999999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 spans="1:57" ht="10.199999999999999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 spans="1:57" ht="10.199999999999999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 spans="1:57" ht="10.199999999999999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 spans="1:57" ht="10.199999999999999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 spans="1:57" ht="10.199999999999999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 spans="1:57" ht="10.199999999999999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 spans="1:57" ht="10.199999999999999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 spans="1:57" ht="10.199999999999999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 spans="1:57" ht="10.199999999999999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pans="1:57" s="2" customFormat="1" ht="13.2">
      <c r="A60" s="32"/>
      <c r="B60" s="33"/>
      <c r="C60" s="34"/>
      <c r="D60" s="50" t="s">
        <v>52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50" t="s">
        <v>53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50" t="s">
        <v>52</v>
      </c>
      <c r="AI60" s="36"/>
      <c r="AJ60" s="36"/>
      <c r="AK60" s="36"/>
      <c r="AL60" s="36"/>
      <c r="AM60" s="50" t="s">
        <v>53</v>
      </c>
      <c r="AN60" s="36"/>
      <c r="AO60" s="36"/>
      <c r="AP60" s="34"/>
      <c r="AQ60" s="34"/>
      <c r="AR60" s="37"/>
      <c r="BE60" s="32"/>
    </row>
    <row r="61" spans="1:57" ht="10.199999999999999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 spans="1:57" ht="10.199999999999999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 spans="1:57" ht="10.199999999999999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pans="1:57" s="2" customFormat="1" ht="13.2">
      <c r="A64" s="32"/>
      <c r="B64" s="33"/>
      <c r="C64" s="34"/>
      <c r="D64" s="47" t="s">
        <v>54</v>
      </c>
      <c r="E64" s="51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47" t="s">
        <v>55</v>
      </c>
      <c r="AI64" s="51"/>
      <c r="AJ64" s="51"/>
      <c r="AK64" s="51"/>
      <c r="AL64" s="51"/>
      <c r="AM64" s="51"/>
      <c r="AN64" s="51"/>
      <c r="AO64" s="51"/>
      <c r="AP64" s="34"/>
      <c r="AQ64" s="34"/>
      <c r="AR64" s="37"/>
      <c r="BE64" s="32"/>
    </row>
    <row r="65" spans="1:57" ht="10.199999999999999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 spans="1:57" ht="10.199999999999999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 spans="1:57" ht="10.199999999999999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 spans="1:57" ht="10.199999999999999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 spans="1:57" ht="10.199999999999999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 spans="1:57" ht="10.199999999999999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 spans="1:57" ht="10.199999999999999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 spans="1:57" ht="10.199999999999999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 spans="1:57" ht="10.199999999999999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 spans="1:57" ht="10.199999999999999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pans="1:57" s="2" customFormat="1" ht="13.2">
      <c r="A75" s="32"/>
      <c r="B75" s="33"/>
      <c r="C75" s="34"/>
      <c r="D75" s="50" t="s">
        <v>52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50" t="s">
        <v>53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50" t="s">
        <v>52</v>
      </c>
      <c r="AI75" s="36"/>
      <c r="AJ75" s="36"/>
      <c r="AK75" s="36"/>
      <c r="AL75" s="36"/>
      <c r="AM75" s="50" t="s">
        <v>53</v>
      </c>
      <c r="AN75" s="36"/>
      <c r="AO75" s="36"/>
      <c r="AP75" s="34"/>
      <c r="AQ75" s="34"/>
      <c r="AR75" s="37"/>
      <c r="BE75" s="32"/>
    </row>
    <row r="76" spans="1:57" s="2" customFormat="1" ht="10.199999999999999">
      <c r="A76" s="32"/>
      <c r="B76" s="33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7"/>
      <c r="BE76" s="32"/>
    </row>
    <row r="77" spans="1:57" s="2" customFormat="1" ht="6.9" customHeight="1">
      <c r="A77" s="32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3"/>
      <c r="AL77" s="53"/>
      <c r="AM77" s="53"/>
      <c r="AN77" s="53"/>
      <c r="AO77" s="53"/>
      <c r="AP77" s="53"/>
      <c r="AQ77" s="53"/>
      <c r="AR77" s="37"/>
      <c r="BE77" s="32"/>
    </row>
    <row r="81" spans="1:91" s="2" customFormat="1" ht="6.9" customHeight="1">
      <c r="A81" s="32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55"/>
      <c r="M81" s="55"/>
      <c r="N81" s="55"/>
      <c r="O81" s="55"/>
      <c r="P81" s="55"/>
      <c r="Q81" s="55"/>
      <c r="R81" s="55"/>
      <c r="S81" s="55"/>
      <c r="T81" s="55"/>
      <c r="U81" s="55"/>
      <c r="V81" s="55"/>
      <c r="W81" s="55"/>
      <c r="X81" s="55"/>
      <c r="Y81" s="55"/>
      <c r="Z81" s="55"/>
      <c r="AA81" s="55"/>
      <c r="AB81" s="55"/>
      <c r="AC81" s="55"/>
      <c r="AD81" s="55"/>
      <c r="AE81" s="55"/>
      <c r="AF81" s="55"/>
      <c r="AG81" s="55"/>
      <c r="AH81" s="55"/>
      <c r="AI81" s="55"/>
      <c r="AJ81" s="55"/>
      <c r="AK81" s="55"/>
      <c r="AL81" s="55"/>
      <c r="AM81" s="55"/>
      <c r="AN81" s="55"/>
      <c r="AO81" s="55"/>
      <c r="AP81" s="55"/>
      <c r="AQ81" s="55"/>
      <c r="AR81" s="37"/>
      <c r="BE81" s="32"/>
    </row>
    <row r="82" spans="1:91" s="2" customFormat="1" ht="24.9" customHeight="1">
      <c r="A82" s="32"/>
      <c r="B82" s="33"/>
      <c r="C82" s="21" t="s">
        <v>56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7"/>
      <c r="BE82" s="32"/>
    </row>
    <row r="83" spans="1:91" s="2" customFormat="1" ht="6.9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7"/>
      <c r="BE83" s="32"/>
    </row>
    <row r="84" spans="1:91" s="4" customFormat="1" ht="12" customHeight="1">
      <c r="B84" s="56"/>
      <c r="C84" s="27" t="s">
        <v>13</v>
      </c>
      <c r="D84" s="57"/>
      <c r="E84" s="57"/>
      <c r="F84" s="57"/>
      <c r="G84" s="57"/>
      <c r="H84" s="57"/>
      <c r="I84" s="57"/>
      <c r="J84" s="57"/>
      <c r="K84" s="57"/>
      <c r="L84" s="57" t="str">
        <f>K5</f>
        <v>635210038</v>
      </c>
      <c r="M84" s="57"/>
      <c r="N84" s="57"/>
      <c r="O84" s="57"/>
      <c r="P84" s="57"/>
      <c r="Q84" s="57"/>
      <c r="R84" s="57"/>
      <c r="S84" s="57"/>
      <c r="T84" s="57"/>
      <c r="U84" s="57"/>
      <c r="V84" s="57"/>
      <c r="W84" s="57"/>
      <c r="X84" s="57"/>
      <c r="Y84" s="57"/>
      <c r="Z84" s="57"/>
      <c r="AA84" s="57"/>
      <c r="AB84" s="57"/>
      <c r="AC84" s="57"/>
      <c r="AD84" s="57"/>
      <c r="AE84" s="57"/>
      <c r="AF84" s="57"/>
      <c r="AG84" s="57"/>
      <c r="AH84" s="57"/>
      <c r="AI84" s="57"/>
      <c r="AJ84" s="57"/>
      <c r="AK84" s="57"/>
      <c r="AL84" s="57"/>
      <c r="AM84" s="57"/>
      <c r="AN84" s="57"/>
      <c r="AO84" s="57"/>
      <c r="AP84" s="57"/>
      <c r="AQ84" s="57"/>
      <c r="AR84" s="58"/>
    </row>
    <row r="85" spans="1:91" s="5" customFormat="1" ht="36.9" customHeight="1">
      <c r="B85" s="59"/>
      <c r="C85" s="60" t="s">
        <v>16</v>
      </c>
      <c r="D85" s="61"/>
      <c r="E85" s="61"/>
      <c r="F85" s="61"/>
      <c r="G85" s="61"/>
      <c r="H85" s="61"/>
      <c r="I85" s="61"/>
      <c r="J85" s="61"/>
      <c r="K85" s="61"/>
      <c r="L85" s="250" t="str">
        <f>K6</f>
        <v>Výměna kolejnic v úseku žst. Ostrava hl. n. - Ostrava Kunčice</v>
      </c>
      <c r="M85" s="251"/>
      <c r="N85" s="251"/>
      <c r="O85" s="251"/>
      <c r="P85" s="251"/>
      <c r="Q85" s="251"/>
      <c r="R85" s="251"/>
      <c r="S85" s="251"/>
      <c r="T85" s="251"/>
      <c r="U85" s="251"/>
      <c r="V85" s="251"/>
      <c r="W85" s="251"/>
      <c r="X85" s="251"/>
      <c r="Y85" s="251"/>
      <c r="Z85" s="251"/>
      <c r="AA85" s="251"/>
      <c r="AB85" s="251"/>
      <c r="AC85" s="251"/>
      <c r="AD85" s="251"/>
      <c r="AE85" s="251"/>
      <c r="AF85" s="251"/>
      <c r="AG85" s="251"/>
      <c r="AH85" s="251"/>
      <c r="AI85" s="251"/>
      <c r="AJ85" s="251"/>
      <c r="AK85" s="251"/>
      <c r="AL85" s="251"/>
      <c r="AM85" s="251"/>
      <c r="AN85" s="251"/>
      <c r="AO85" s="251"/>
      <c r="AP85" s="61"/>
      <c r="AQ85" s="61"/>
      <c r="AR85" s="62"/>
    </row>
    <row r="86" spans="1:91" s="2" customFormat="1" ht="6.9" customHeight="1">
      <c r="A86" s="32"/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7"/>
      <c r="BE86" s="32"/>
    </row>
    <row r="87" spans="1:91" s="2" customFormat="1" ht="12" customHeight="1">
      <c r="A87" s="32"/>
      <c r="B87" s="33"/>
      <c r="C87" s="27" t="s">
        <v>20</v>
      </c>
      <c r="D87" s="34"/>
      <c r="E87" s="34"/>
      <c r="F87" s="34"/>
      <c r="G87" s="34"/>
      <c r="H87" s="34"/>
      <c r="I87" s="34"/>
      <c r="J87" s="34"/>
      <c r="K87" s="34"/>
      <c r="L87" s="63" t="str">
        <f>IF(K8="","",K8)</f>
        <v>PS Ostrava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7" t="s">
        <v>22</v>
      </c>
      <c r="AJ87" s="34"/>
      <c r="AK87" s="34"/>
      <c r="AL87" s="34"/>
      <c r="AM87" s="252" t="str">
        <f>IF(AN8= "","",AN8)</f>
        <v>22. 3. 2023</v>
      </c>
      <c r="AN87" s="252"/>
      <c r="AO87" s="34"/>
      <c r="AP87" s="34"/>
      <c r="AQ87" s="34"/>
      <c r="AR87" s="37"/>
      <c r="BE87" s="32"/>
    </row>
    <row r="88" spans="1:91" s="2" customFormat="1" ht="6.9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7"/>
      <c r="BE88" s="32"/>
    </row>
    <row r="89" spans="1:91" s="2" customFormat="1" ht="15.15" customHeight="1">
      <c r="A89" s="32"/>
      <c r="B89" s="33"/>
      <c r="C89" s="27" t="s">
        <v>24</v>
      </c>
      <c r="D89" s="34"/>
      <c r="E89" s="34"/>
      <c r="F89" s="34"/>
      <c r="G89" s="34"/>
      <c r="H89" s="34"/>
      <c r="I89" s="34"/>
      <c r="J89" s="34"/>
      <c r="K89" s="34"/>
      <c r="L89" s="57" t="str">
        <f>IF(E11= "","",E11)</f>
        <v>Správa železnic, státní organizace, OŘ Ostrava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7" t="s">
        <v>32</v>
      </c>
      <c r="AJ89" s="34"/>
      <c r="AK89" s="34"/>
      <c r="AL89" s="34"/>
      <c r="AM89" s="253" t="str">
        <f>IF(E17="","",E17)</f>
        <v xml:space="preserve"> </v>
      </c>
      <c r="AN89" s="254"/>
      <c r="AO89" s="254"/>
      <c r="AP89" s="254"/>
      <c r="AQ89" s="34"/>
      <c r="AR89" s="37"/>
      <c r="AS89" s="255" t="s">
        <v>57</v>
      </c>
      <c r="AT89" s="256"/>
      <c r="AU89" s="65"/>
      <c r="AV89" s="65"/>
      <c r="AW89" s="65"/>
      <c r="AX89" s="65"/>
      <c r="AY89" s="65"/>
      <c r="AZ89" s="65"/>
      <c r="BA89" s="65"/>
      <c r="BB89" s="65"/>
      <c r="BC89" s="65"/>
      <c r="BD89" s="66"/>
      <c r="BE89" s="32"/>
    </row>
    <row r="90" spans="1:91" s="2" customFormat="1" ht="15.15" customHeight="1">
      <c r="A90" s="32"/>
      <c r="B90" s="33"/>
      <c r="C90" s="27" t="s">
        <v>30</v>
      </c>
      <c r="D90" s="34"/>
      <c r="E90" s="34"/>
      <c r="F90" s="34"/>
      <c r="G90" s="34"/>
      <c r="H90" s="34"/>
      <c r="I90" s="34"/>
      <c r="J90" s="34"/>
      <c r="K90" s="34"/>
      <c r="L90" s="57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7" t="s">
        <v>35</v>
      </c>
      <c r="AJ90" s="34"/>
      <c r="AK90" s="34"/>
      <c r="AL90" s="34"/>
      <c r="AM90" s="253" t="str">
        <f>IF(E20="","",E20)</f>
        <v xml:space="preserve"> </v>
      </c>
      <c r="AN90" s="254"/>
      <c r="AO90" s="254"/>
      <c r="AP90" s="254"/>
      <c r="AQ90" s="34"/>
      <c r="AR90" s="37"/>
      <c r="AS90" s="257"/>
      <c r="AT90" s="258"/>
      <c r="AU90" s="67"/>
      <c r="AV90" s="67"/>
      <c r="AW90" s="67"/>
      <c r="AX90" s="67"/>
      <c r="AY90" s="67"/>
      <c r="AZ90" s="67"/>
      <c r="BA90" s="67"/>
      <c r="BB90" s="67"/>
      <c r="BC90" s="67"/>
      <c r="BD90" s="68"/>
      <c r="BE90" s="32"/>
    </row>
    <row r="91" spans="1:91" s="2" customFormat="1" ht="10.8" customHeight="1">
      <c r="A91" s="32"/>
      <c r="B91" s="33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7"/>
      <c r="AS91" s="259"/>
      <c r="AT91" s="260"/>
      <c r="AU91" s="69"/>
      <c r="AV91" s="69"/>
      <c r="AW91" s="69"/>
      <c r="AX91" s="69"/>
      <c r="AY91" s="69"/>
      <c r="AZ91" s="69"/>
      <c r="BA91" s="69"/>
      <c r="BB91" s="69"/>
      <c r="BC91" s="69"/>
      <c r="BD91" s="70"/>
      <c r="BE91" s="32"/>
    </row>
    <row r="92" spans="1:91" s="2" customFormat="1" ht="29.25" customHeight="1">
      <c r="A92" s="32"/>
      <c r="B92" s="33"/>
      <c r="C92" s="261" t="s">
        <v>58</v>
      </c>
      <c r="D92" s="262"/>
      <c r="E92" s="262"/>
      <c r="F92" s="262"/>
      <c r="G92" s="262"/>
      <c r="H92" s="71"/>
      <c r="I92" s="263" t="s">
        <v>59</v>
      </c>
      <c r="J92" s="262"/>
      <c r="K92" s="262"/>
      <c r="L92" s="262"/>
      <c r="M92" s="262"/>
      <c r="N92" s="262"/>
      <c r="O92" s="262"/>
      <c r="P92" s="262"/>
      <c r="Q92" s="262"/>
      <c r="R92" s="262"/>
      <c r="S92" s="262"/>
      <c r="T92" s="262"/>
      <c r="U92" s="262"/>
      <c r="V92" s="262"/>
      <c r="W92" s="262"/>
      <c r="X92" s="262"/>
      <c r="Y92" s="262"/>
      <c r="Z92" s="262"/>
      <c r="AA92" s="262"/>
      <c r="AB92" s="262"/>
      <c r="AC92" s="262"/>
      <c r="AD92" s="262"/>
      <c r="AE92" s="262"/>
      <c r="AF92" s="262"/>
      <c r="AG92" s="264" t="s">
        <v>60</v>
      </c>
      <c r="AH92" s="262"/>
      <c r="AI92" s="262"/>
      <c r="AJ92" s="262"/>
      <c r="AK92" s="262"/>
      <c r="AL92" s="262"/>
      <c r="AM92" s="262"/>
      <c r="AN92" s="263" t="s">
        <v>61</v>
      </c>
      <c r="AO92" s="262"/>
      <c r="AP92" s="265"/>
      <c r="AQ92" s="72" t="s">
        <v>62</v>
      </c>
      <c r="AR92" s="37"/>
      <c r="AS92" s="73" t="s">
        <v>63</v>
      </c>
      <c r="AT92" s="74" t="s">
        <v>64</v>
      </c>
      <c r="AU92" s="74" t="s">
        <v>65</v>
      </c>
      <c r="AV92" s="74" t="s">
        <v>66</v>
      </c>
      <c r="AW92" s="74" t="s">
        <v>67</v>
      </c>
      <c r="AX92" s="74" t="s">
        <v>68</v>
      </c>
      <c r="AY92" s="74" t="s">
        <v>69</v>
      </c>
      <c r="AZ92" s="74" t="s">
        <v>70</v>
      </c>
      <c r="BA92" s="74" t="s">
        <v>71</v>
      </c>
      <c r="BB92" s="74" t="s">
        <v>72</v>
      </c>
      <c r="BC92" s="74" t="s">
        <v>73</v>
      </c>
      <c r="BD92" s="75" t="s">
        <v>74</v>
      </c>
      <c r="BE92" s="32"/>
    </row>
    <row r="93" spans="1:91" s="2" customFormat="1" ht="10.8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7"/>
      <c r="AS93" s="76"/>
      <c r="AT93" s="77"/>
      <c r="AU93" s="77"/>
      <c r="AV93" s="77"/>
      <c r="AW93" s="77"/>
      <c r="AX93" s="77"/>
      <c r="AY93" s="77"/>
      <c r="AZ93" s="77"/>
      <c r="BA93" s="77"/>
      <c r="BB93" s="77"/>
      <c r="BC93" s="77"/>
      <c r="BD93" s="78"/>
      <c r="BE93" s="32"/>
    </row>
    <row r="94" spans="1:91" s="6" customFormat="1" ht="32.4" customHeight="1">
      <c r="B94" s="79"/>
      <c r="C94" s="80" t="s">
        <v>75</v>
      </c>
      <c r="D94" s="81"/>
      <c r="E94" s="81"/>
      <c r="F94" s="81"/>
      <c r="G94" s="81"/>
      <c r="H94" s="81"/>
      <c r="I94" s="81"/>
      <c r="J94" s="81"/>
      <c r="K94" s="81"/>
      <c r="L94" s="81"/>
      <c r="M94" s="81"/>
      <c r="N94" s="81"/>
      <c r="O94" s="81"/>
      <c r="P94" s="81"/>
      <c r="Q94" s="81"/>
      <c r="R94" s="81"/>
      <c r="S94" s="81"/>
      <c r="T94" s="81"/>
      <c r="U94" s="81"/>
      <c r="V94" s="81"/>
      <c r="W94" s="81"/>
      <c r="X94" s="81"/>
      <c r="Y94" s="81"/>
      <c r="Z94" s="81"/>
      <c r="AA94" s="81"/>
      <c r="AB94" s="81"/>
      <c r="AC94" s="81"/>
      <c r="AD94" s="81"/>
      <c r="AE94" s="81"/>
      <c r="AF94" s="81"/>
      <c r="AG94" s="269">
        <f>ROUND(SUM(AG95:AG96),2)</f>
        <v>0</v>
      </c>
      <c r="AH94" s="269"/>
      <c r="AI94" s="269"/>
      <c r="AJ94" s="269"/>
      <c r="AK94" s="269"/>
      <c r="AL94" s="269"/>
      <c r="AM94" s="269"/>
      <c r="AN94" s="270">
        <f>SUM(AG94,AT94)</f>
        <v>0</v>
      </c>
      <c r="AO94" s="270"/>
      <c r="AP94" s="270"/>
      <c r="AQ94" s="83" t="s">
        <v>1</v>
      </c>
      <c r="AR94" s="84"/>
      <c r="AS94" s="85">
        <f>ROUND(SUM(AS95:AS96),2)</f>
        <v>0</v>
      </c>
      <c r="AT94" s="86">
        <f>ROUND(SUM(AV94:AW94),2)</f>
        <v>0</v>
      </c>
      <c r="AU94" s="87">
        <f>ROUND(SUM(AU95:AU96),5)</f>
        <v>0</v>
      </c>
      <c r="AV94" s="86">
        <f>ROUND(AZ94*L29,2)</f>
        <v>0</v>
      </c>
      <c r="AW94" s="86">
        <f>ROUND(BA94*L30,2)</f>
        <v>0</v>
      </c>
      <c r="AX94" s="86">
        <f>ROUND(BB94*L29,2)</f>
        <v>0</v>
      </c>
      <c r="AY94" s="86">
        <f>ROUND(BC94*L30,2)</f>
        <v>0</v>
      </c>
      <c r="AZ94" s="86">
        <f>ROUND(SUM(AZ95:AZ96),2)</f>
        <v>0</v>
      </c>
      <c r="BA94" s="86">
        <f>ROUND(SUM(BA95:BA96),2)</f>
        <v>0</v>
      </c>
      <c r="BB94" s="86">
        <f>ROUND(SUM(BB95:BB96),2)</f>
        <v>0</v>
      </c>
      <c r="BC94" s="86">
        <f>ROUND(SUM(BC95:BC96),2)</f>
        <v>0</v>
      </c>
      <c r="BD94" s="88">
        <f>ROUND(SUM(BD95:BD96),2)</f>
        <v>0</v>
      </c>
      <c r="BS94" s="89" t="s">
        <v>76</v>
      </c>
      <c r="BT94" s="89" t="s">
        <v>77</v>
      </c>
      <c r="BU94" s="90" t="s">
        <v>78</v>
      </c>
      <c r="BV94" s="89" t="s">
        <v>79</v>
      </c>
      <c r="BW94" s="89" t="s">
        <v>5</v>
      </c>
      <c r="BX94" s="89" t="s">
        <v>80</v>
      </c>
      <c r="CL94" s="89" t="s">
        <v>1</v>
      </c>
    </row>
    <row r="95" spans="1:91" s="7" customFormat="1" ht="24.75" customHeight="1">
      <c r="A95" s="91" t="s">
        <v>81</v>
      </c>
      <c r="B95" s="92"/>
      <c r="C95" s="93"/>
      <c r="D95" s="268" t="s">
        <v>82</v>
      </c>
      <c r="E95" s="268"/>
      <c r="F95" s="268"/>
      <c r="G95" s="268"/>
      <c r="H95" s="268"/>
      <c r="I95" s="94"/>
      <c r="J95" s="268" t="s">
        <v>17</v>
      </c>
      <c r="K95" s="268"/>
      <c r="L95" s="268"/>
      <c r="M95" s="268"/>
      <c r="N95" s="268"/>
      <c r="O95" s="268"/>
      <c r="P95" s="268"/>
      <c r="Q95" s="268"/>
      <c r="R95" s="268"/>
      <c r="S95" s="268"/>
      <c r="T95" s="268"/>
      <c r="U95" s="268"/>
      <c r="V95" s="268"/>
      <c r="W95" s="268"/>
      <c r="X95" s="268"/>
      <c r="Y95" s="268"/>
      <c r="Z95" s="268"/>
      <c r="AA95" s="268"/>
      <c r="AB95" s="268"/>
      <c r="AC95" s="268"/>
      <c r="AD95" s="268"/>
      <c r="AE95" s="268"/>
      <c r="AF95" s="268"/>
      <c r="AG95" s="266">
        <f>'SO 01 - Výměna kolejnic v...'!J30</f>
        <v>0</v>
      </c>
      <c r="AH95" s="267"/>
      <c r="AI95" s="267"/>
      <c r="AJ95" s="267"/>
      <c r="AK95" s="267"/>
      <c r="AL95" s="267"/>
      <c r="AM95" s="267"/>
      <c r="AN95" s="266">
        <f>SUM(AG95,AT95)</f>
        <v>0</v>
      </c>
      <c r="AO95" s="267"/>
      <c r="AP95" s="267"/>
      <c r="AQ95" s="95" t="s">
        <v>83</v>
      </c>
      <c r="AR95" s="96"/>
      <c r="AS95" s="97">
        <v>0</v>
      </c>
      <c r="AT95" s="98">
        <f>ROUND(SUM(AV95:AW95),2)</f>
        <v>0</v>
      </c>
      <c r="AU95" s="99">
        <f>'SO 01 - Výměna kolejnic v...'!P119</f>
        <v>0</v>
      </c>
      <c r="AV95" s="98">
        <f>'SO 01 - Výměna kolejnic v...'!J33</f>
        <v>0</v>
      </c>
      <c r="AW95" s="98">
        <f>'SO 01 - Výměna kolejnic v...'!J34</f>
        <v>0</v>
      </c>
      <c r="AX95" s="98">
        <f>'SO 01 - Výměna kolejnic v...'!J35</f>
        <v>0</v>
      </c>
      <c r="AY95" s="98">
        <f>'SO 01 - Výměna kolejnic v...'!J36</f>
        <v>0</v>
      </c>
      <c r="AZ95" s="98">
        <f>'SO 01 - Výměna kolejnic v...'!F33</f>
        <v>0</v>
      </c>
      <c r="BA95" s="98">
        <f>'SO 01 - Výměna kolejnic v...'!F34</f>
        <v>0</v>
      </c>
      <c r="BB95" s="98">
        <f>'SO 01 - Výměna kolejnic v...'!F35</f>
        <v>0</v>
      </c>
      <c r="BC95" s="98">
        <f>'SO 01 - Výměna kolejnic v...'!F36</f>
        <v>0</v>
      </c>
      <c r="BD95" s="100">
        <f>'SO 01 - Výměna kolejnic v...'!F37</f>
        <v>0</v>
      </c>
      <c r="BT95" s="101" t="s">
        <v>84</v>
      </c>
      <c r="BV95" s="101" t="s">
        <v>79</v>
      </c>
      <c r="BW95" s="101" t="s">
        <v>85</v>
      </c>
      <c r="BX95" s="101" t="s">
        <v>5</v>
      </c>
      <c r="CL95" s="101" t="s">
        <v>1</v>
      </c>
      <c r="CM95" s="101" t="s">
        <v>86</v>
      </c>
    </row>
    <row r="96" spans="1:91" s="7" customFormat="1" ht="24.75" customHeight="1">
      <c r="A96" s="91" t="s">
        <v>81</v>
      </c>
      <c r="B96" s="92"/>
      <c r="C96" s="93"/>
      <c r="D96" s="268" t="s">
        <v>87</v>
      </c>
      <c r="E96" s="268"/>
      <c r="F96" s="268"/>
      <c r="G96" s="268"/>
      <c r="H96" s="268"/>
      <c r="I96" s="94"/>
      <c r="J96" s="268" t="s">
        <v>17</v>
      </c>
      <c r="K96" s="268"/>
      <c r="L96" s="268"/>
      <c r="M96" s="268"/>
      <c r="N96" s="268"/>
      <c r="O96" s="268"/>
      <c r="P96" s="268"/>
      <c r="Q96" s="268"/>
      <c r="R96" s="268"/>
      <c r="S96" s="268"/>
      <c r="T96" s="268"/>
      <c r="U96" s="268"/>
      <c r="V96" s="268"/>
      <c r="W96" s="268"/>
      <c r="X96" s="268"/>
      <c r="Y96" s="268"/>
      <c r="Z96" s="268"/>
      <c r="AA96" s="268"/>
      <c r="AB96" s="268"/>
      <c r="AC96" s="268"/>
      <c r="AD96" s="268"/>
      <c r="AE96" s="268"/>
      <c r="AF96" s="268"/>
      <c r="AG96" s="266">
        <f>'VON - Výměna kolejnic v ú...'!J30</f>
        <v>0</v>
      </c>
      <c r="AH96" s="267"/>
      <c r="AI96" s="267"/>
      <c r="AJ96" s="267"/>
      <c r="AK96" s="267"/>
      <c r="AL96" s="267"/>
      <c r="AM96" s="267"/>
      <c r="AN96" s="266">
        <f>SUM(AG96,AT96)</f>
        <v>0</v>
      </c>
      <c r="AO96" s="267"/>
      <c r="AP96" s="267"/>
      <c r="AQ96" s="95" t="s">
        <v>83</v>
      </c>
      <c r="AR96" s="96"/>
      <c r="AS96" s="102">
        <v>0</v>
      </c>
      <c r="AT96" s="103">
        <f>ROUND(SUM(AV96:AW96),2)</f>
        <v>0</v>
      </c>
      <c r="AU96" s="104">
        <f>'VON - Výměna kolejnic v ú...'!P117</f>
        <v>0</v>
      </c>
      <c r="AV96" s="103">
        <f>'VON - Výměna kolejnic v ú...'!J33</f>
        <v>0</v>
      </c>
      <c r="AW96" s="103">
        <f>'VON - Výměna kolejnic v ú...'!J34</f>
        <v>0</v>
      </c>
      <c r="AX96" s="103">
        <f>'VON - Výměna kolejnic v ú...'!J35</f>
        <v>0</v>
      </c>
      <c r="AY96" s="103">
        <f>'VON - Výměna kolejnic v ú...'!J36</f>
        <v>0</v>
      </c>
      <c r="AZ96" s="103">
        <f>'VON - Výměna kolejnic v ú...'!F33</f>
        <v>0</v>
      </c>
      <c r="BA96" s="103">
        <f>'VON - Výměna kolejnic v ú...'!F34</f>
        <v>0</v>
      </c>
      <c r="BB96" s="103">
        <f>'VON - Výměna kolejnic v ú...'!F35</f>
        <v>0</v>
      </c>
      <c r="BC96" s="103">
        <f>'VON - Výměna kolejnic v ú...'!F36</f>
        <v>0</v>
      </c>
      <c r="BD96" s="105">
        <f>'VON - Výměna kolejnic v ú...'!F37</f>
        <v>0</v>
      </c>
      <c r="BT96" s="101" t="s">
        <v>84</v>
      </c>
      <c r="BV96" s="101" t="s">
        <v>79</v>
      </c>
      <c r="BW96" s="101" t="s">
        <v>88</v>
      </c>
      <c r="BX96" s="101" t="s">
        <v>5</v>
      </c>
      <c r="CL96" s="101" t="s">
        <v>1</v>
      </c>
      <c r="CM96" s="101" t="s">
        <v>86</v>
      </c>
    </row>
    <row r="97" spans="1:57" s="2" customFormat="1" ht="30" customHeight="1">
      <c r="A97" s="32"/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34"/>
      <c r="M97" s="34"/>
      <c r="N97" s="34"/>
      <c r="O97" s="34"/>
      <c r="P97" s="34"/>
      <c r="Q97" s="34"/>
      <c r="R97" s="34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F97" s="34"/>
      <c r="AG97" s="34"/>
      <c r="AH97" s="34"/>
      <c r="AI97" s="34"/>
      <c r="AJ97" s="34"/>
      <c r="AK97" s="34"/>
      <c r="AL97" s="34"/>
      <c r="AM97" s="34"/>
      <c r="AN97" s="34"/>
      <c r="AO97" s="34"/>
      <c r="AP97" s="34"/>
      <c r="AQ97" s="34"/>
      <c r="AR97" s="37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</row>
    <row r="98" spans="1:57" s="2" customFormat="1" ht="6.9" customHeight="1">
      <c r="A98" s="32"/>
      <c r="B98" s="52"/>
      <c r="C98" s="53"/>
      <c r="D98" s="53"/>
      <c r="E98" s="53"/>
      <c r="F98" s="53"/>
      <c r="G98" s="53"/>
      <c r="H98" s="53"/>
      <c r="I98" s="53"/>
      <c r="J98" s="53"/>
      <c r="K98" s="53"/>
      <c r="L98" s="53"/>
      <c r="M98" s="53"/>
      <c r="N98" s="53"/>
      <c r="O98" s="53"/>
      <c r="P98" s="53"/>
      <c r="Q98" s="53"/>
      <c r="R98" s="53"/>
      <c r="S98" s="53"/>
      <c r="T98" s="53"/>
      <c r="U98" s="53"/>
      <c r="V98" s="53"/>
      <c r="W98" s="53"/>
      <c r="X98" s="53"/>
      <c r="Y98" s="53"/>
      <c r="Z98" s="53"/>
      <c r="AA98" s="53"/>
      <c r="AB98" s="53"/>
      <c r="AC98" s="53"/>
      <c r="AD98" s="53"/>
      <c r="AE98" s="53"/>
      <c r="AF98" s="53"/>
      <c r="AG98" s="53"/>
      <c r="AH98" s="53"/>
      <c r="AI98" s="53"/>
      <c r="AJ98" s="53"/>
      <c r="AK98" s="53"/>
      <c r="AL98" s="53"/>
      <c r="AM98" s="53"/>
      <c r="AN98" s="53"/>
      <c r="AO98" s="53"/>
      <c r="AP98" s="53"/>
      <c r="AQ98" s="53"/>
      <c r="AR98" s="37"/>
      <c r="AS98" s="32"/>
      <c r="AT98" s="32"/>
      <c r="AU98" s="32"/>
      <c r="AV98" s="32"/>
      <c r="AW98" s="32"/>
      <c r="AX98" s="32"/>
      <c r="AY98" s="32"/>
      <c r="AZ98" s="32"/>
      <c r="BA98" s="32"/>
      <c r="BB98" s="32"/>
      <c r="BC98" s="32"/>
      <c r="BD98" s="32"/>
      <c r="BE98" s="32"/>
    </row>
  </sheetData>
  <sheetProtection algorithmName="SHA-512" hashValue="HuDA3iKhVLFhY726dYtlZmTu+PuVTytcFyt6ug1+7+F0LbGJifRWfNpq0loi6NPw68bM+r8uu6wT0DxEqNDsdA==" saltValue="mryRdCUII9psi19qZ/0ROWxNcyJs48nlnO1IcIgkrKZT1U/vXOTYmO7jlLQeJCtT3SIERSBXvaEWdK4tyEyCQA==" spinCount="100000" sheet="1" objects="1" scenarios="1" formatColumns="0" formatRows="0"/>
  <mergeCells count="46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SO 01 - Výměna kolejnic v...'!C2" display="/"/>
    <hyperlink ref="A96" location="'VON - Výměna kolejnic v ú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52"/>
  <sheetViews>
    <sheetView showGridLines="0" workbookViewId="0"/>
  </sheetViews>
  <sheetFormatPr defaultRowHeight="12.6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AT2" s="15" t="s">
        <v>85</v>
      </c>
    </row>
    <row r="3" spans="1:46" s="1" customFormat="1" ht="6.9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18"/>
      <c r="AT3" s="15" t="s">
        <v>86</v>
      </c>
    </row>
    <row r="4" spans="1:46" s="1" customFormat="1" ht="24.9" customHeight="1">
      <c r="B4" s="18"/>
      <c r="D4" s="108" t="s">
        <v>89</v>
      </c>
      <c r="L4" s="18"/>
      <c r="M4" s="109" t="s">
        <v>10</v>
      </c>
      <c r="AT4" s="15" t="s">
        <v>4</v>
      </c>
    </row>
    <row r="5" spans="1:46" s="1" customFormat="1" ht="6.9" customHeight="1">
      <c r="B5" s="18"/>
      <c r="L5" s="18"/>
    </row>
    <row r="6" spans="1:46" s="1" customFormat="1" ht="12" customHeight="1">
      <c r="B6" s="18"/>
      <c r="D6" s="110" t="s">
        <v>16</v>
      </c>
      <c r="L6" s="18"/>
    </row>
    <row r="7" spans="1:46" s="1" customFormat="1" ht="16.5" customHeight="1">
      <c r="B7" s="18"/>
      <c r="E7" s="272" t="str">
        <f>'Rekapitulace stavby'!K6</f>
        <v>Výměna kolejnic v úseku žst. Ostrava hl. n. - Ostrava Kunčice</v>
      </c>
      <c r="F7" s="273"/>
      <c r="G7" s="273"/>
      <c r="H7" s="273"/>
      <c r="L7" s="18"/>
    </row>
    <row r="8" spans="1:46" s="2" customFormat="1" ht="12" customHeight="1">
      <c r="A8" s="32"/>
      <c r="B8" s="37"/>
      <c r="C8" s="32"/>
      <c r="D8" s="110" t="s">
        <v>90</v>
      </c>
      <c r="E8" s="32"/>
      <c r="F8" s="32"/>
      <c r="G8" s="32"/>
      <c r="H8" s="32"/>
      <c r="I8" s="32"/>
      <c r="J8" s="32"/>
      <c r="K8" s="32"/>
      <c r="L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274" t="s">
        <v>91</v>
      </c>
      <c r="F9" s="275"/>
      <c r="G9" s="275"/>
      <c r="H9" s="275"/>
      <c r="I9" s="32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0.199999999999999">
      <c r="A10" s="32"/>
      <c r="B10" s="37"/>
      <c r="C10" s="32"/>
      <c r="D10" s="32"/>
      <c r="E10" s="32"/>
      <c r="F10" s="32"/>
      <c r="G10" s="32"/>
      <c r="H10" s="32"/>
      <c r="I10" s="32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10" t="s">
        <v>18</v>
      </c>
      <c r="E11" s="32"/>
      <c r="F11" s="111" t="s">
        <v>1</v>
      </c>
      <c r="G11" s="32"/>
      <c r="H11" s="32"/>
      <c r="I11" s="110" t="s">
        <v>19</v>
      </c>
      <c r="J11" s="111" t="s">
        <v>1</v>
      </c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10" t="s">
        <v>20</v>
      </c>
      <c r="E12" s="32"/>
      <c r="F12" s="111" t="s">
        <v>21</v>
      </c>
      <c r="G12" s="32"/>
      <c r="H12" s="32"/>
      <c r="I12" s="110" t="s">
        <v>22</v>
      </c>
      <c r="J12" s="112" t="str">
        <f>'Rekapitulace stavby'!AN8</f>
        <v>22. 3. 2023</v>
      </c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8" customHeight="1">
      <c r="A13" s="32"/>
      <c r="B13" s="37"/>
      <c r="C13" s="32"/>
      <c r="D13" s="32"/>
      <c r="E13" s="32"/>
      <c r="F13" s="32"/>
      <c r="G13" s="32"/>
      <c r="H13" s="32"/>
      <c r="I13" s="32"/>
      <c r="J13" s="32"/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0" t="s">
        <v>24</v>
      </c>
      <c r="E14" s="32"/>
      <c r="F14" s="32"/>
      <c r="G14" s="32"/>
      <c r="H14" s="32"/>
      <c r="I14" s="110" t="s">
        <v>25</v>
      </c>
      <c r="J14" s="111" t="s">
        <v>26</v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11" t="s">
        <v>27</v>
      </c>
      <c r="F15" s="32"/>
      <c r="G15" s="32"/>
      <c r="H15" s="32"/>
      <c r="I15" s="110" t="s">
        <v>28</v>
      </c>
      <c r="J15" s="111" t="s">
        <v>29</v>
      </c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" customHeight="1">
      <c r="A16" s="32"/>
      <c r="B16" s="37"/>
      <c r="C16" s="32"/>
      <c r="D16" s="32"/>
      <c r="E16" s="32"/>
      <c r="F16" s="32"/>
      <c r="G16" s="32"/>
      <c r="H16" s="32"/>
      <c r="I16" s="32"/>
      <c r="J16" s="32"/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10" t="s">
        <v>30</v>
      </c>
      <c r="E17" s="32"/>
      <c r="F17" s="32"/>
      <c r="G17" s="32"/>
      <c r="H17" s="32"/>
      <c r="I17" s="110" t="s">
        <v>25</v>
      </c>
      <c r="J17" s="28" t="str">
        <f>'Rekapitulace stavby'!AN13</f>
        <v>Vyplň údaj</v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276" t="str">
        <f>'Rekapitulace stavby'!E14</f>
        <v>Vyplň údaj</v>
      </c>
      <c r="F18" s="277"/>
      <c r="G18" s="277"/>
      <c r="H18" s="277"/>
      <c r="I18" s="110" t="s">
        <v>28</v>
      </c>
      <c r="J18" s="28" t="str">
        <f>'Rekapitulace stavby'!AN14</f>
        <v>Vyplň údaj</v>
      </c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" customHeight="1">
      <c r="A19" s="32"/>
      <c r="B19" s="37"/>
      <c r="C19" s="32"/>
      <c r="D19" s="32"/>
      <c r="E19" s="32"/>
      <c r="F19" s="32"/>
      <c r="G19" s="32"/>
      <c r="H19" s="32"/>
      <c r="I19" s="32"/>
      <c r="J19" s="32"/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10" t="s">
        <v>32</v>
      </c>
      <c r="E20" s="32"/>
      <c r="F20" s="32"/>
      <c r="G20" s="32"/>
      <c r="H20" s="32"/>
      <c r="I20" s="110" t="s">
        <v>25</v>
      </c>
      <c r="J20" s="111" t="str">
        <f>IF('Rekapitulace stavby'!AN16="","",'Rekapitulace stavby'!AN16)</f>
        <v/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11" t="str">
        <f>IF('Rekapitulace stavby'!E17="","",'Rekapitulace stavby'!E17)</f>
        <v xml:space="preserve"> </v>
      </c>
      <c r="F21" s="32"/>
      <c r="G21" s="32"/>
      <c r="H21" s="32"/>
      <c r="I21" s="110" t="s">
        <v>28</v>
      </c>
      <c r="J21" s="111" t="str">
        <f>IF('Rekapitulace stavby'!AN17="","",'Rekapitulace stavby'!AN17)</f>
        <v/>
      </c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" customHeight="1">
      <c r="A22" s="32"/>
      <c r="B22" s="37"/>
      <c r="C22" s="32"/>
      <c r="D22" s="32"/>
      <c r="E22" s="32"/>
      <c r="F22" s="32"/>
      <c r="G22" s="32"/>
      <c r="H22" s="32"/>
      <c r="I22" s="32"/>
      <c r="J22" s="32"/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10" t="s">
        <v>35</v>
      </c>
      <c r="E23" s="32"/>
      <c r="F23" s="32"/>
      <c r="G23" s="32"/>
      <c r="H23" s="32"/>
      <c r="I23" s="110" t="s">
        <v>25</v>
      </c>
      <c r="J23" s="111" t="str">
        <f>IF('Rekapitulace stavby'!AN19="","",'Rekapitulace stavby'!AN19)</f>
        <v/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11" t="str">
        <f>IF('Rekapitulace stavby'!E20="","",'Rekapitulace stavby'!E20)</f>
        <v xml:space="preserve"> </v>
      </c>
      <c r="F24" s="32"/>
      <c r="G24" s="32"/>
      <c r="H24" s="32"/>
      <c r="I24" s="110" t="s">
        <v>28</v>
      </c>
      <c r="J24" s="111" t="str">
        <f>IF('Rekapitulace stavby'!AN20="","",'Rekapitulace stavby'!AN20)</f>
        <v/>
      </c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" customHeight="1">
      <c r="A25" s="32"/>
      <c r="B25" s="37"/>
      <c r="C25" s="32"/>
      <c r="D25" s="32"/>
      <c r="E25" s="32"/>
      <c r="F25" s="32"/>
      <c r="G25" s="32"/>
      <c r="H25" s="32"/>
      <c r="I25" s="32"/>
      <c r="J25" s="32"/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10" t="s">
        <v>36</v>
      </c>
      <c r="E26" s="32"/>
      <c r="F26" s="32"/>
      <c r="G26" s="32"/>
      <c r="H26" s="32"/>
      <c r="I26" s="32"/>
      <c r="J26" s="32"/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3"/>
      <c r="B27" s="114"/>
      <c r="C27" s="113"/>
      <c r="D27" s="113"/>
      <c r="E27" s="278" t="s">
        <v>1</v>
      </c>
      <c r="F27" s="278"/>
      <c r="G27" s="278"/>
      <c r="H27" s="278"/>
      <c r="I27" s="113"/>
      <c r="J27" s="113"/>
      <c r="K27" s="113"/>
      <c r="L27" s="115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" customHeight="1">
      <c r="A28" s="32"/>
      <c r="B28" s="37"/>
      <c r="C28" s="32"/>
      <c r="D28" s="32"/>
      <c r="E28" s="32"/>
      <c r="F28" s="32"/>
      <c r="G28" s="32"/>
      <c r="H28" s="32"/>
      <c r="I28" s="32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" customHeight="1">
      <c r="A29" s="32"/>
      <c r="B29" s="37"/>
      <c r="C29" s="32"/>
      <c r="D29" s="116"/>
      <c r="E29" s="116"/>
      <c r="F29" s="116"/>
      <c r="G29" s="116"/>
      <c r="H29" s="116"/>
      <c r="I29" s="116"/>
      <c r="J29" s="116"/>
      <c r="K29" s="116"/>
      <c r="L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7"/>
      <c r="C30" s="32"/>
      <c r="D30" s="117" t="s">
        <v>37</v>
      </c>
      <c r="E30" s="32"/>
      <c r="F30" s="32"/>
      <c r="G30" s="32"/>
      <c r="H30" s="32"/>
      <c r="I30" s="32"/>
      <c r="J30" s="118">
        <f>ROUND(J119, 2)</f>
        <v>0</v>
      </c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" customHeight="1">
      <c r="A31" s="32"/>
      <c r="B31" s="37"/>
      <c r="C31" s="32"/>
      <c r="D31" s="116"/>
      <c r="E31" s="116"/>
      <c r="F31" s="116"/>
      <c r="G31" s="116"/>
      <c r="H31" s="116"/>
      <c r="I31" s="116"/>
      <c r="J31" s="116"/>
      <c r="K31" s="116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" customHeight="1">
      <c r="A32" s="32"/>
      <c r="B32" s="37"/>
      <c r="C32" s="32"/>
      <c r="D32" s="32"/>
      <c r="E32" s="32"/>
      <c r="F32" s="119" t="s">
        <v>39</v>
      </c>
      <c r="G32" s="32"/>
      <c r="H32" s="32"/>
      <c r="I32" s="119" t="s">
        <v>38</v>
      </c>
      <c r="J32" s="119" t="s">
        <v>40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" customHeight="1">
      <c r="A33" s="32"/>
      <c r="B33" s="37"/>
      <c r="C33" s="32"/>
      <c r="D33" s="120" t="s">
        <v>41</v>
      </c>
      <c r="E33" s="110" t="s">
        <v>42</v>
      </c>
      <c r="F33" s="121">
        <f>ROUND((SUM(BE119:BE251)),  2)</f>
        <v>0</v>
      </c>
      <c r="G33" s="32"/>
      <c r="H33" s="32"/>
      <c r="I33" s="122">
        <v>0.21</v>
      </c>
      <c r="J33" s="121">
        <f>ROUND(((SUM(BE119:BE251))*I33),  2)</f>
        <v>0</v>
      </c>
      <c r="K33" s="32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" customHeight="1">
      <c r="A34" s="32"/>
      <c r="B34" s="37"/>
      <c r="C34" s="32"/>
      <c r="D34" s="32"/>
      <c r="E34" s="110" t="s">
        <v>43</v>
      </c>
      <c r="F34" s="121">
        <f>ROUND((SUM(BF119:BF251)),  2)</f>
        <v>0</v>
      </c>
      <c r="G34" s="32"/>
      <c r="H34" s="32"/>
      <c r="I34" s="122">
        <v>0.15</v>
      </c>
      <c r="J34" s="121">
        <f>ROUND(((SUM(BF119:BF251))*I34),  2)</f>
        <v>0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" hidden="1" customHeight="1">
      <c r="A35" s="32"/>
      <c r="B35" s="37"/>
      <c r="C35" s="32"/>
      <c r="D35" s="32"/>
      <c r="E35" s="110" t="s">
        <v>44</v>
      </c>
      <c r="F35" s="121">
        <f>ROUND((SUM(BG119:BG251)),  2)</f>
        <v>0</v>
      </c>
      <c r="G35" s="32"/>
      <c r="H35" s="32"/>
      <c r="I35" s="122">
        <v>0.21</v>
      </c>
      <c r="J35" s="121">
        <f>0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" hidden="1" customHeight="1">
      <c r="A36" s="32"/>
      <c r="B36" s="37"/>
      <c r="C36" s="32"/>
      <c r="D36" s="32"/>
      <c r="E36" s="110" t="s">
        <v>45</v>
      </c>
      <c r="F36" s="121">
        <f>ROUND((SUM(BH119:BH251)),  2)</f>
        <v>0</v>
      </c>
      <c r="G36" s="32"/>
      <c r="H36" s="32"/>
      <c r="I36" s="122">
        <v>0.15</v>
      </c>
      <c r="J36" s="121">
        <f>0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" hidden="1" customHeight="1">
      <c r="A37" s="32"/>
      <c r="B37" s="37"/>
      <c r="C37" s="32"/>
      <c r="D37" s="32"/>
      <c r="E37" s="110" t="s">
        <v>46</v>
      </c>
      <c r="F37" s="121">
        <f>ROUND((SUM(BI119:BI251)),  2)</f>
        <v>0</v>
      </c>
      <c r="G37" s="32"/>
      <c r="H37" s="32"/>
      <c r="I37" s="122">
        <v>0</v>
      </c>
      <c r="J37" s="121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" customHeight="1">
      <c r="A38" s="32"/>
      <c r="B38" s="37"/>
      <c r="C38" s="32"/>
      <c r="D38" s="32"/>
      <c r="E38" s="32"/>
      <c r="F38" s="32"/>
      <c r="G38" s="32"/>
      <c r="H38" s="32"/>
      <c r="I38" s="32"/>
      <c r="J38" s="32"/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7"/>
      <c r="C39" s="123"/>
      <c r="D39" s="124" t="s">
        <v>47</v>
      </c>
      <c r="E39" s="125"/>
      <c r="F39" s="125"/>
      <c r="G39" s="126" t="s">
        <v>48</v>
      </c>
      <c r="H39" s="127" t="s">
        <v>49</v>
      </c>
      <c r="I39" s="125"/>
      <c r="J39" s="128">
        <f>SUM(J30:J37)</f>
        <v>0</v>
      </c>
      <c r="K39" s="129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" customHeight="1">
      <c r="A40" s="32"/>
      <c r="B40" s="37"/>
      <c r="C40" s="32"/>
      <c r="D40" s="32"/>
      <c r="E40" s="32"/>
      <c r="F40" s="32"/>
      <c r="G40" s="32"/>
      <c r="H40" s="32"/>
      <c r="I40" s="32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" customHeight="1">
      <c r="B41" s="18"/>
      <c r="L41" s="18"/>
    </row>
    <row r="42" spans="1:31" s="1" customFormat="1" ht="14.4" customHeight="1">
      <c r="B42" s="18"/>
      <c r="L42" s="18"/>
    </row>
    <row r="43" spans="1:31" s="1" customFormat="1" ht="14.4" customHeight="1">
      <c r="B43" s="18"/>
      <c r="L43" s="18"/>
    </row>
    <row r="44" spans="1:31" s="1" customFormat="1" ht="14.4" customHeight="1">
      <c r="B44" s="18"/>
      <c r="L44" s="18"/>
    </row>
    <row r="45" spans="1:31" s="1" customFormat="1" ht="14.4" customHeight="1">
      <c r="B45" s="18"/>
      <c r="L45" s="18"/>
    </row>
    <row r="46" spans="1:31" s="1" customFormat="1" ht="14.4" customHeight="1">
      <c r="B46" s="18"/>
      <c r="L46" s="18"/>
    </row>
    <row r="47" spans="1:31" s="1" customFormat="1" ht="14.4" customHeight="1">
      <c r="B47" s="18"/>
      <c r="L47" s="18"/>
    </row>
    <row r="48" spans="1:31" s="1" customFormat="1" ht="14.4" customHeight="1">
      <c r="B48" s="18"/>
      <c r="L48" s="18"/>
    </row>
    <row r="49" spans="1:31" s="1" customFormat="1" ht="14.4" customHeight="1">
      <c r="B49" s="18"/>
      <c r="L49" s="18"/>
    </row>
    <row r="50" spans="1:31" s="2" customFormat="1" ht="14.4" customHeight="1">
      <c r="B50" s="49"/>
      <c r="D50" s="130" t="s">
        <v>50</v>
      </c>
      <c r="E50" s="131"/>
      <c r="F50" s="131"/>
      <c r="G50" s="130" t="s">
        <v>51</v>
      </c>
      <c r="H50" s="131"/>
      <c r="I50" s="131"/>
      <c r="J50" s="131"/>
      <c r="K50" s="131"/>
      <c r="L50" s="49"/>
    </row>
    <row r="51" spans="1:31" ht="10.199999999999999">
      <c r="B51" s="18"/>
      <c r="L51" s="18"/>
    </row>
    <row r="52" spans="1:31" ht="10.199999999999999">
      <c r="B52" s="18"/>
      <c r="L52" s="18"/>
    </row>
    <row r="53" spans="1:31" ht="10.199999999999999">
      <c r="B53" s="18"/>
      <c r="L53" s="18"/>
    </row>
    <row r="54" spans="1:31" ht="10.199999999999999">
      <c r="B54" s="18"/>
      <c r="L54" s="18"/>
    </row>
    <row r="55" spans="1:31" ht="10.199999999999999">
      <c r="B55" s="18"/>
      <c r="L55" s="18"/>
    </row>
    <row r="56" spans="1:31" ht="10.199999999999999">
      <c r="B56" s="18"/>
      <c r="L56" s="18"/>
    </row>
    <row r="57" spans="1:31" ht="10.199999999999999">
      <c r="B57" s="18"/>
      <c r="L57" s="18"/>
    </row>
    <row r="58" spans="1:31" ht="10.199999999999999">
      <c r="B58" s="18"/>
      <c r="L58" s="18"/>
    </row>
    <row r="59" spans="1:31" ht="10.199999999999999">
      <c r="B59" s="18"/>
      <c r="L59" s="18"/>
    </row>
    <row r="60" spans="1:31" ht="10.199999999999999">
      <c r="B60" s="18"/>
      <c r="L60" s="18"/>
    </row>
    <row r="61" spans="1:31" s="2" customFormat="1" ht="13.2">
      <c r="A61" s="32"/>
      <c r="B61" s="37"/>
      <c r="C61" s="32"/>
      <c r="D61" s="132" t="s">
        <v>52</v>
      </c>
      <c r="E61" s="133"/>
      <c r="F61" s="134" t="s">
        <v>53</v>
      </c>
      <c r="G61" s="132" t="s">
        <v>52</v>
      </c>
      <c r="H61" s="133"/>
      <c r="I61" s="133"/>
      <c r="J61" s="135" t="s">
        <v>53</v>
      </c>
      <c r="K61" s="133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0.199999999999999">
      <c r="B62" s="18"/>
      <c r="L62" s="18"/>
    </row>
    <row r="63" spans="1:31" ht="10.199999999999999">
      <c r="B63" s="18"/>
      <c r="L63" s="18"/>
    </row>
    <row r="64" spans="1:31" ht="10.199999999999999">
      <c r="B64" s="18"/>
      <c r="L64" s="18"/>
    </row>
    <row r="65" spans="1:31" s="2" customFormat="1" ht="13.2">
      <c r="A65" s="32"/>
      <c r="B65" s="37"/>
      <c r="C65" s="32"/>
      <c r="D65" s="130" t="s">
        <v>54</v>
      </c>
      <c r="E65" s="136"/>
      <c r="F65" s="136"/>
      <c r="G65" s="130" t="s">
        <v>55</v>
      </c>
      <c r="H65" s="136"/>
      <c r="I65" s="136"/>
      <c r="J65" s="136"/>
      <c r="K65" s="136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0.199999999999999">
      <c r="B66" s="18"/>
      <c r="L66" s="18"/>
    </row>
    <row r="67" spans="1:31" ht="10.199999999999999">
      <c r="B67" s="18"/>
      <c r="L67" s="18"/>
    </row>
    <row r="68" spans="1:31" ht="10.199999999999999">
      <c r="B68" s="18"/>
      <c r="L68" s="18"/>
    </row>
    <row r="69" spans="1:31" ht="10.199999999999999">
      <c r="B69" s="18"/>
      <c r="L69" s="18"/>
    </row>
    <row r="70" spans="1:31" ht="10.199999999999999">
      <c r="B70" s="18"/>
      <c r="L70" s="18"/>
    </row>
    <row r="71" spans="1:31" ht="10.199999999999999">
      <c r="B71" s="18"/>
      <c r="L71" s="18"/>
    </row>
    <row r="72" spans="1:31" ht="10.199999999999999">
      <c r="B72" s="18"/>
      <c r="L72" s="18"/>
    </row>
    <row r="73" spans="1:31" ht="10.199999999999999">
      <c r="B73" s="18"/>
      <c r="L73" s="18"/>
    </row>
    <row r="74" spans="1:31" ht="10.199999999999999">
      <c r="B74" s="18"/>
      <c r="L74" s="18"/>
    </row>
    <row r="75" spans="1:31" ht="10.199999999999999">
      <c r="B75" s="18"/>
      <c r="L75" s="18"/>
    </row>
    <row r="76" spans="1:31" s="2" customFormat="1" ht="13.2">
      <c r="A76" s="32"/>
      <c r="B76" s="37"/>
      <c r="C76" s="32"/>
      <c r="D76" s="132" t="s">
        <v>52</v>
      </c>
      <c r="E76" s="133"/>
      <c r="F76" s="134" t="s">
        <v>53</v>
      </c>
      <c r="G76" s="132" t="s">
        <v>52</v>
      </c>
      <c r="H76" s="133"/>
      <c r="I76" s="133"/>
      <c r="J76" s="135" t="s">
        <v>53</v>
      </c>
      <c r="K76" s="133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" customHeight="1">
      <c r="A77" s="32"/>
      <c r="B77" s="137"/>
      <c r="C77" s="138"/>
      <c r="D77" s="138"/>
      <c r="E77" s="138"/>
      <c r="F77" s="138"/>
      <c r="G77" s="138"/>
      <c r="H77" s="138"/>
      <c r="I77" s="138"/>
      <c r="J77" s="138"/>
      <c r="K77" s="138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" customHeight="1">
      <c r="A81" s="32"/>
      <c r="B81" s="139"/>
      <c r="C81" s="140"/>
      <c r="D81" s="140"/>
      <c r="E81" s="140"/>
      <c r="F81" s="140"/>
      <c r="G81" s="140"/>
      <c r="H81" s="140"/>
      <c r="I81" s="140"/>
      <c r="J81" s="140"/>
      <c r="K81" s="140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" customHeight="1">
      <c r="A82" s="32"/>
      <c r="B82" s="33"/>
      <c r="C82" s="21" t="s">
        <v>92</v>
      </c>
      <c r="D82" s="34"/>
      <c r="E82" s="34"/>
      <c r="F82" s="34"/>
      <c r="G82" s="34"/>
      <c r="H82" s="34"/>
      <c r="I82" s="34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4"/>
      <c r="E84" s="34"/>
      <c r="F84" s="34"/>
      <c r="G84" s="34"/>
      <c r="H84" s="34"/>
      <c r="I84" s="34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4"/>
      <c r="D85" s="34"/>
      <c r="E85" s="279" t="str">
        <f>E7</f>
        <v>Výměna kolejnic v úseku žst. Ostrava hl. n. - Ostrava Kunčice</v>
      </c>
      <c r="F85" s="280"/>
      <c r="G85" s="280"/>
      <c r="H85" s="280"/>
      <c r="I85" s="34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90</v>
      </c>
      <c r="D86" s="34"/>
      <c r="E86" s="34"/>
      <c r="F86" s="34"/>
      <c r="G86" s="34"/>
      <c r="H86" s="34"/>
      <c r="I86" s="34"/>
      <c r="J86" s="34"/>
      <c r="K86" s="34"/>
      <c r="L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4"/>
      <c r="D87" s="34"/>
      <c r="E87" s="250" t="str">
        <f>E9</f>
        <v>SO 01 - Výměna kolejnic v úseku žst. Ostrava hl. n. - Ostrava Kunčice</v>
      </c>
      <c r="F87" s="281"/>
      <c r="G87" s="281"/>
      <c r="H87" s="281"/>
      <c r="I87" s="34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4"/>
      <c r="E89" s="34"/>
      <c r="F89" s="25" t="str">
        <f>F12</f>
        <v>PS Ostrava</v>
      </c>
      <c r="G89" s="34"/>
      <c r="H89" s="34"/>
      <c r="I89" s="27" t="s">
        <v>22</v>
      </c>
      <c r="J89" s="64" t="str">
        <f>IF(J12="","",J12)</f>
        <v>22. 3. 2023</v>
      </c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15" customHeight="1">
      <c r="A91" s="32"/>
      <c r="B91" s="33"/>
      <c r="C91" s="27" t="s">
        <v>24</v>
      </c>
      <c r="D91" s="34"/>
      <c r="E91" s="34"/>
      <c r="F91" s="25" t="str">
        <f>E15</f>
        <v>Správa železnic, státní organizace, OŘ Ostrava</v>
      </c>
      <c r="G91" s="34"/>
      <c r="H91" s="34"/>
      <c r="I91" s="27" t="s">
        <v>32</v>
      </c>
      <c r="J91" s="30" t="str">
        <f>E21</f>
        <v xml:space="preserve"> 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15" customHeight="1">
      <c r="A92" s="32"/>
      <c r="B92" s="33"/>
      <c r="C92" s="27" t="s">
        <v>30</v>
      </c>
      <c r="D92" s="34"/>
      <c r="E92" s="34"/>
      <c r="F92" s="25" t="str">
        <f>IF(E18="","",E18)</f>
        <v>Vyplň údaj</v>
      </c>
      <c r="G92" s="34"/>
      <c r="H92" s="34"/>
      <c r="I92" s="27" t="s">
        <v>35</v>
      </c>
      <c r="J92" s="30" t="str">
        <f>E24</f>
        <v xml:space="preserve"> </v>
      </c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41" t="s">
        <v>93</v>
      </c>
      <c r="D94" s="142"/>
      <c r="E94" s="142"/>
      <c r="F94" s="142"/>
      <c r="G94" s="142"/>
      <c r="H94" s="142"/>
      <c r="I94" s="142"/>
      <c r="J94" s="143" t="s">
        <v>94</v>
      </c>
      <c r="K94" s="142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8" customHeight="1">
      <c r="A96" s="32"/>
      <c r="B96" s="33"/>
      <c r="C96" s="144" t="s">
        <v>95</v>
      </c>
      <c r="D96" s="34"/>
      <c r="E96" s="34"/>
      <c r="F96" s="34"/>
      <c r="G96" s="34"/>
      <c r="H96" s="34"/>
      <c r="I96" s="34"/>
      <c r="J96" s="82">
        <f>J119</f>
        <v>0</v>
      </c>
      <c r="K96" s="34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5" t="s">
        <v>96</v>
      </c>
    </row>
    <row r="97" spans="1:31" s="9" customFormat="1" ht="24.9" customHeight="1">
      <c r="B97" s="145"/>
      <c r="C97" s="146"/>
      <c r="D97" s="147" t="s">
        <v>97</v>
      </c>
      <c r="E97" s="148"/>
      <c r="F97" s="148"/>
      <c r="G97" s="148"/>
      <c r="H97" s="148"/>
      <c r="I97" s="148"/>
      <c r="J97" s="149">
        <f>J120</f>
        <v>0</v>
      </c>
      <c r="K97" s="146"/>
      <c r="L97" s="150"/>
    </row>
    <row r="98" spans="1:31" s="10" customFormat="1" ht="19.95" customHeight="1">
      <c r="B98" s="151"/>
      <c r="C98" s="152"/>
      <c r="D98" s="153" t="s">
        <v>98</v>
      </c>
      <c r="E98" s="154"/>
      <c r="F98" s="154"/>
      <c r="G98" s="154"/>
      <c r="H98" s="154"/>
      <c r="I98" s="154"/>
      <c r="J98" s="155">
        <f>J121</f>
        <v>0</v>
      </c>
      <c r="K98" s="152"/>
      <c r="L98" s="156"/>
    </row>
    <row r="99" spans="1:31" s="9" customFormat="1" ht="24.9" customHeight="1">
      <c r="B99" s="145"/>
      <c r="C99" s="146"/>
      <c r="D99" s="147" t="s">
        <v>99</v>
      </c>
      <c r="E99" s="148"/>
      <c r="F99" s="148"/>
      <c r="G99" s="148"/>
      <c r="H99" s="148"/>
      <c r="I99" s="148"/>
      <c r="J99" s="149">
        <f>J216</f>
        <v>0</v>
      </c>
      <c r="K99" s="146"/>
      <c r="L99" s="150"/>
    </row>
    <row r="100" spans="1:31" s="2" customFormat="1" ht="21.75" customHeight="1">
      <c r="A100" s="32"/>
      <c r="B100" s="33"/>
      <c r="C100" s="34"/>
      <c r="D100" s="34"/>
      <c r="E100" s="34"/>
      <c r="F100" s="34"/>
      <c r="G100" s="34"/>
      <c r="H100" s="34"/>
      <c r="I100" s="34"/>
      <c r="J100" s="34"/>
      <c r="K100" s="34"/>
      <c r="L100" s="49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</row>
    <row r="101" spans="1:31" s="2" customFormat="1" ht="6.9" customHeight="1">
      <c r="A101" s="32"/>
      <c r="B101" s="52"/>
      <c r="C101" s="53"/>
      <c r="D101" s="53"/>
      <c r="E101" s="53"/>
      <c r="F101" s="53"/>
      <c r="G101" s="53"/>
      <c r="H101" s="53"/>
      <c r="I101" s="53"/>
      <c r="J101" s="53"/>
      <c r="K101" s="53"/>
      <c r="L101" s="49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5" spans="1:31" s="2" customFormat="1" ht="6.9" customHeight="1">
      <c r="A105" s="32"/>
      <c r="B105" s="54"/>
      <c r="C105" s="55"/>
      <c r="D105" s="55"/>
      <c r="E105" s="55"/>
      <c r="F105" s="55"/>
      <c r="G105" s="55"/>
      <c r="H105" s="55"/>
      <c r="I105" s="55"/>
      <c r="J105" s="55"/>
      <c r="K105" s="55"/>
      <c r="L105" s="49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31" s="2" customFormat="1" ht="24.9" customHeight="1">
      <c r="A106" s="32"/>
      <c r="B106" s="33"/>
      <c r="C106" s="21" t="s">
        <v>100</v>
      </c>
      <c r="D106" s="34"/>
      <c r="E106" s="34"/>
      <c r="F106" s="34"/>
      <c r="G106" s="34"/>
      <c r="H106" s="34"/>
      <c r="I106" s="34"/>
      <c r="J106" s="34"/>
      <c r="K106" s="34"/>
      <c r="L106" s="49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6.9" customHeight="1">
      <c r="A107" s="32"/>
      <c r="B107" s="33"/>
      <c r="C107" s="34"/>
      <c r="D107" s="34"/>
      <c r="E107" s="34"/>
      <c r="F107" s="34"/>
      <c r="G107" s="34"/>
      <c r="H107" s="34"/>
      <c r="I107" s="34"/>
      <c r="J107" s="34"/>
      <c r="K107" s="34"/>
      <c r="L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12" customHeight="1">
      <c r="A108" s="32"/>
      <c r="B108" s="33"/>
      <c r="C108" s="27" t="s">
        <v>16</v>
      </c>
      <c r="D108" s="34"/>
      <c r="E108" s="34"/>
      <c r="F108" s="34"/>
      <c r="G108" s="34"/>
      <c r="H108" s="34"/>
      <c r="I108" s="34"/>
      <c r="J108" s="34"/>
      <c r="K108" s="34"/>
      <c r="L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16.5" customHeight="1">
      <c r="A109" s="32"/>
      <c r="B109" s="33"/>
      <c r="C109" s="34"/>
      <c r="D109" s="34"/>
      <c r="E109" s="279" t="str">
        <f>E7</f>
        <v>Výměna kolejnic v úseku žst. Ostrava hl. n. - Ostrava Kunčice</v>
      </c>
      <c r="F109" s="280"/>
      <c r="G109" s="280"/>
      <c r="H109" s="280"/>
      <c r="I109" s="34"/>
      <c r="J109" s="34"/>
      <c r="K109" s="34"/>
      <c r="L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2" customHeight="1">
      <c r="A110" s="32"/>
      <c r="B110" s="33"/>
      <c r="C110" s="27" t="s">
        <v>90</v>
      </c>
      <c r="D110" s="34"/>
      <c r="E110" s="34"/>
      <c r="F110" s="34"/>
      <c r="G110" s="34"/>
      <c r="H110" s="34"/>
      <c r="I110" s="34"/>
      <c r="J110" s="34"/>
      <c r="K110" s="34"/>
      <c r="L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6.5" customHeight="1">
      <c r="A111" s="32"/>
      <c r="B111" s="33"/>
      <c r="C111" s="34"/>
      <c r="D111" s="34"/>
      <c r="E111" s="250" t="str">
        <f>E9</f>
        <v>SO 01 - Výměna kolejnic v úseku žst. Ostrava hl. n. - Ostrava Kunčice</v>
      </c>
      <c r="F111" s="281"/>
      <c r="G111" s="281"/>
      <c r="H111" s="281"/>
      <c r="I111" s="34"/>
      <c r="J111" s="34"/>
      <c r="K111" s="34"/>
      <c r="L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6.9" customHeight="1">
      <c r="A112" s="32"/>
      <c r="B112" s="33"/>
      <c r="C112" s="34"/>
      <c r="D112" s="34"/>
      <c r="E112" s="34"/>
      <c r="F112" s="34"/>
      <c r="G112" s="34"/>
      <c r="H112" s="34"/>
      <c r="I112" s="34"/>
      <c r="J112" s="34"/>
      <c r="K112" s="34"/>
      <c r="L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2" customHeight="1">
      <c r="A113" s="32"/>
      <c r="B113" s="33"/>
      <c r="C113" s="27" t="s">
        <v>20</v>
      </c>
      <c r="D113" s="34"/>
      <c r="E113" s="34"/>
      <c r="F113" s="25" t="str">
        <f>F12</f>
        <v>PS Ostrava</v>
      </c>
      <c r="G113" s="34"/>
      <c r="H113" s="34"/>
      <c r="I113" s="27" t="s">
        <v>22</v>
      </c>
      <c r="J113" s="64" t="str">
        <f>IF(J12="","",J12)</f>
        <v>22. 3. 2023</v>
      </c>
      <c r="K113" s="34"/>
      <c r="L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6.9" customHeight="1">
      <c r="A114" s="32"/>
      <c r="B114" s="33"/>
      <c r="C114" s="34"/>
      <c r="D114" s="34"/>
      <c r="E114" s="34"/>
      <c r="F114" s="34"/>
      <c r="G114" s="34"/>
      <c r="H114" s="34"/>
      <c r="I114" s="34"/>
      <c r="J114" s="34"/>
      <c r="K114" s="34"/>
      <c r="L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5.15" customHeight="1">
      <c r="A115" s="32"/>
      <c r="B115" s="33"/>
      <c r="C115" s="27" t="s">
        <v>24</v>
      </c>
      <c r="D115" s="34"/>
      <c r="E115" s="34"/>
      <c r="F115" s="25" t="str">
        <f>E15</f>
        <v>Správa železnic, státní organizace, OŘ Ostrava</v>
      </c>
      <c r="G115" s="34"/>
      <c r="H115" s="34"/>
      <c r="I115" s="27" t="s">
        <v>32</v>
      </c>
      <c r="J115" s="30" t="str">
        <f>E21</f>
        <v xml:space="preserve"> </v>
      </c>
      <c r="K115" s="34"/>
      <c r="L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5.15" customHeight="1">
      <c r="A116" s="32"/>
      <c r="B116" s="33"/>
      <c r="C116" s="27" t="s">
        <v>30</v>
      </c>
      <c r="D116" s="34"/>
      <c r="E116" s="34"/>
      <c r="F116" s="25" t="str">
        <f>IF(E18="","",E18)</f>
        <v>Vyplň údaj</v>
      </c>
      <c r="G116" s="34"/>
      <c r="H116" s="34"/>
      <c r="I116" s="27" t="s">
        <v>35</v>
      </c>
      <c r="J116" s="30" t="str">
        <f>E24</f>
        <v xml:space="preserve"> </v>
      </c>
      <c r="K116" s="34"/>
      <c r="L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0.35" customHeight="1">
      <c r="A117" s="32"/>
      <c r="B117" s="33"/>
      <c r="C117" s="34"/>
      <c r="D117" s="34"/>
      <c r="E117" s="34"/>
      <c r="F117" s="34"/>
      <c r="G117" s="34"/>
      <c r="H117" s="34"/>
      <c r="I117" s="34"/>
      <c r="J117" s="34"/>
      <c r="K117" s="34"/>
      <c r="L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11" customFormat="1" ht="29.25" customHeight="1">
      <c r="A118" s="157"/>
      <c r="B118" s="158"/>
      <c r="C118" s="159" t="s">
        <v>101</v>
      </c>
      <c r="D118" s="160" t="s">
        <v>62</v>
      </c>
      <c r="E118" s="160" t="s">
        <v>58</v>
      </c>
      <c r="F118" s="160" t="s">
        <v>59</v>
      </c>
      <c r="G118" s="160" t="s">
        <v>102</v>
      </c>
      <c r="H118" s="160" t="s">
        <v>103</v>
      </c>
      <c r="I118" s="160" t="s">
        <v>104</v>
      </c>
      <c r="J118" s="160" t="s">
        <v>94</v>
      </c>
      <c r="K118" s="161" t="s">
        <v>105</v>
      </c>
      <c r="L118" s="162"/>
      <c r="M118" s="73" t="s">
        <v>1</v>
      </c>
      <c r="N118" s="74" t="s">
        <v>41</v>
      </c>
      <c r="O118" s="74" t="s">
        <v>106</v>
      </c>
      <c r="P118" s="74" t="s">
        <v>107</v>
      </c>
      <c r="Q118" s="74" t="s">
        <v>108</v>
      </c>
      <c r="R118" s="74" t="s">
        <v>109</v>
      </c>
      <c r="S118" s="74" t="s">
        <v>110</v>
      </c>
      <c r="T118" s="75" t="s">
        <v>111</v>
      </c>
      <c r="U118" s="157"/>
      <c r="V118" s="157"/>
      <c r="W118" s="157"/>
      <c r="X118" s="157"/>
      <c r="Y118" s="157"/>
      <c r="Z118" s="157"/>
      <c r="AA118" s="157"/>
      <c r="AB118" s="157"/>
      <c r="AC118" s="157"/>
      <c r="AD118" s="157"/>
      <c r="AE118" s="157"/>
    </row>
    <row r="119" spans="1:65" s="2" customFormat="1" ht="22.8" customHeight="1">
      <c r="A119" s="32"/>
      <c r="B119" s="33"/>
      <c r="C119" s="80" t="s">
        <v>112</v>
      </c>
      <c r="D119" s="34"/>
      <c r="E119" s="34"/>
      <c r="F119" s="34"/>
      <c r="G119" s="34"/>
      <c r="H119" s="34"/>
      <c r="I119" s="34"/>
      <c r="J119" s="163">
        <f>BK119</f>
        <v>0</v>
      </c>
      <c r="K119" s="34"/>
      <c r="L119" s="37"/>
      <c r="M119" s="76"/>
      <c r="N119" s="164"/>
      <c r="O119" s="77"/>
      <c r="P119" s="165">
        <f>P120+P216</f>
        <v>0</v>
      </c>
      <c r="Q119" s="77"/>
      <c r="R119" s="165">
        <f>R120+R216</f>
        <v>646.77184</v>
      </c>
      <c r="S119" s="77"/>
      <c r="T119" s="166">
        <f>T120+T216</f>
        <v>0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T119" s="15" t="s">
        <v>76</v>
      </c>
      <c r="AU119" s="15" t="s">
        <v>96</v>
      </c>
      <c r="BK119" s="167">
        <f>BK120+BK216</f>
        <v>0</v>
      </c>
    </row>
    <row r="120" spans="1:65" s="12" customFormat="1" ht="25.95" customHeight="1">
      <c r="B120" s="168"/>
      <c r="C120" s="169"/>
      <c r="D120" s="170" t="s">
        <v>76</v>
      </c>
      <c r="E120" s="171" t="s">
        <v>113</v>
      </c>
      <c r="F120" s="171" t="s">
        <v>114</v>
      </c>
      <c r="G120" s="169"/>
      <c r="H120" s="169"/>
      <c r="I120" s="172"/>
      <c r="J120" s="173">
        <f>BK120</f>
        <v>0</v>
      </c>
      <c r="K120" s="169"/>
      <c r="L120" s="174"/>
      <c r="M120" s="175"/>
      <c r="N120" s="176"/>
      <c r="O120" s="176"/>
      <c r="P120" s="177">
        <f>P121</f>
        <v>0</v>
      </c>
      <c r="Q120" s="176"/>
      <c r="R120" s="177">
        <f>R121</f>
        <v>646.77184</v>
      </c>
      <c r="S120" s="176"/>
      <c r="T120" s="178">
        <f>T121</f>
        <v>0</v>
      </c>
      <c r="AR120" s="179" t="s">
        <v>84</v>
      </c>
      <c r="AT120" s="180" t="s">
        <v>76</v>
      </c>
      <c r="AU120" s="180" t="s">
        <v>77</v>
      </c>
      <c r="AY120" s="179" t="s">
        <v>115</v>
      </c>
      <c r="BK120" s="181">
        <f>BK121</f>
        <v>0</v>
      </c>
    </row>
    <row r="121" spans="1:65" s="12" customFormat="1" ht="22.8" customHeight="1">
      <c r="B121" s="168"/>
      <c r="C121" s="169"/>
      <c r="D121" s="170" t="s">
        <v>76</v>
      </c>
      <c r="E121" s="182" t="s">
        <v>116</v>
      </c>
      <c r="F121" s="182" t="s">
        <v>117</v>
      </c>
      <c r="G121" s="169"/>
      <c r="H121" s="169"/>
      <c r="I121" s="172"/>
      <c r="J121" s="183">
        <f>BK121</f>
        <v>0</v>
      </c>
      <c r="K121" s="169"/>
      <c r="L121" s="174"/>
      <c r="M121" s="175"/>
      <c r="N121" s="176"/>
      <c r="O121" s="176"/>
      <c r="P121" s="177">
        <f>SUM(P122:P215)</f>
        <v>0</v>
      </c>
      <c r="Q121" s="176"/>
      <c r="R121" s="177">
        <f>SUM(R122:R215)</f>
        <v>646.77184</v>
      </c>
      <c r="S121" s="176"/>
      <c r="T121" s="178">
        <f>SUM(T122:T215)</f>
        <v>0</v>
      </c>
      <c r="AR121" s="179" t="s">
        <v>84</v>
      </c>
      <c r="AT121" s="180" t="s">
        <v>76</v>
      </c>
      <c r="AU121" s="180" t="s">
        <v>84</v>
      </c>
      <c r="AY121" s="179" t="s">
        <v>115</v>
      </c>
      <c r="BK121" s="181">
        <f>SUM(BK122:BK215)</f>
        <v>0</v>
      </c>
    </row>
    <row r="122" spans="1:65" s="2" customFormat="1" ht="24.15" customHeight="1">
      <c r="A122" s="32"/>
      <c r="B122" s="33"/>
      <c r="C122" s="184" t="s">
        <v>84</v>
      </c>
      <c r="D122" s="184" t="s">
        <v>118</v>
      </c>
      <c r="E122" s="185" t="s">
        <v>119</v>
      </c>
      <c r="F122" s="186" t="s">
        <v>120</v>
      </c>
      <c r="G122" s="187" t="s">
        <v>121</v>
      </c>
      <c r="H122" s="188">
        <v>112</v>
      </c>
      <c r="I122" s="189"/>
      <c r="J122" s="190">
        <f>ROUND(I122*H122,2)</f>
        <v>0</v>
      </c>
      <c r="K122" s="186" t="s">
        <v>122</v>
      </c>
      <c r="L122" s="37"/>
      <c r="M122" s="191" t="s">
        <v>1</v>
      </c>
      <c r="N122" s="192" t="s">
        <v>42</v>
      </c>
      <c r="O122" s="69"/>
      <c r="P122" s="193">
        <f>O122*H122</f>
        <v>0</v>
      </c>
      <c r="Q122" s="193">
        <v>0</v>
      </c>
      <c r="R122" s="193">
        <f>Q122*H122</f>
        <v>0</v>
      </c>
      <c r="S122" s="193">
        <v>0</v>
      </c>
      <c r="T122" s="194">
        <f>S122*H122</f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R122" s="195" t="s">
        <v>123</v>
      </c>
      <c r="AT122" s="195" t="s">
        <v>118</v>
      </c>
      <c r="AU122" s="195" t="s">
        <v>86</v>
      </c>
      <c r="AY122" s="15" t="s">
        <v>115</v>
      </c>
      <c r="BE122" s="196">
        <f>IF(N122="základní",J122,0)</f>
        <v>0</v>
      </c>
      <c r="BF122" s="196">
        <f>IF(N122="snížená",J122,0)</f>
        <v>0</v>
      </c>
      <c r="BG122" s="196">
        <f>IF(N122="zákl. přenesená",J122,0)</f>
        <v>0</v>
      </c>
      <c r="BH122" s="196">
        <f>IF(N122="sníž. přenesená",J122,0)</f>
        <v>0</v>
      </c>
      <c r="BI122" s="196">
        <f>IF(N122="nulová",J122,0)</f>
        <v>0</v>
      </c>
      <c r="BJ122" s="15" t="s">
        <v>84</v>
      </c>
      <c r="BK122" s="196">
        <f>ROUND(I122*H122,2)</f>
        <v>0</v>
      </c>
      <c r="BL122" s="15" t="s">
        <v>123</v>
      </c>
      <c r="BM122" s="195" t="s">
        <v>124</v>
      </c>
    </row>
    <row r="123" spans="1:65" s="2" customFormat="1" ht="19.2">
      <c r="A123" s="32"/>
      <c r="B123" s="33"/>
      <c r="C123" s="34"/>
      <c r="D123" s="197" t="s">
        <v>125</v>
      </c>
      <c r="E123" s="34"/>
      <c r="F123" s="198" t="s">
        <v>126</v>
      </c>
      <c r="G123" s="34"/>
      <c r="H123" s="34"/>
      <c r="I123" s="199"/>
      <c r="J123" s="34"/>
      <c r="K123" s="34"/>
      <c r="L123" s="37"/>
      <c r="M123" s="200"/>
      <c r="N123" s="201"/>
      <c r="O123" s="69"/>
      <c r="P123" s="69"/>
      <c r="Q123" s="69"/>
      <c r="R123" s="69"/>
      <c r="S123" s="69"/>
      <c r="T123" s="70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T123" s="15" t="s">
        <v>125</v>
      </c>
      <c r="AU123" s="15" t="s">
        <v>86</v>
      </c>
    </row>
    <row r="124" spans="1:65" s="2" customFormat="1" ht="16.5" customHeight="1">
      <c r="A124" s="32"/>
      <c r="B124" s="33"/>
      <c r="C124" s="184" t="s">
        <v>86</v>
      </c>
      <c r="D124" s="184" t="s">
        <v>118</v>
      </c>
      <c r="E124" s="185" t="s">
        <v>127</v>
      </c>
      <c r="F124" s="186" t="s">
        <v>128</v>
      </c>
      <c r="G124" s="187" t="s">
        <v>121</v>
      </c>
      <c r="H124" s="188">
        <v>112</v>
      </c>
      <c r="I124" s="189"/>
      <c r="J124" s="190">
        <f>ROUND(I124*H124,2)</f>
        <v>0</v>
      </c>
      <c r="K124" s="186" t="s">
        <v>122</v>
      </c>
      <c r="L124" s="37"/>
      <c r="M124" s="191" t="s">
        <v>1</v>
      </c>
      <c r="N124" s="192" t="s">
        <v>42</v>
      </c>
      <c r="O124" s="69"/>
      <c r="P124" s="193">
        <f>O124*H124</f>
        <v>0</v>
      </c>
      <c r="Q124" s="193">
        <v>0</v>
      </c>
      <c r="R124" s="193">
        <f>Q124*H124</f>
        <v>0</v>
      </c>
      <c r="S124" s="193">
        <v>0</v>
      </c>
      <c r="T124" s="194">
        <f>S124*H124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95" t="s">
        <v>123</v>
      </c>
      <c r="AT124" s="195" t="s">
        <v>118</v>
      </c>
      <c r="AU124" s="195" t="s">
        <v>86</v>
      </c>
      <c r="AY124" s="15" t="s">
        <v>115</v>
      </c>
      <c r="BE124" s="196">
        <f>IF(N124="základní",J124,0)</f>
        <v>0</v>
      </c>
      <c r="BF124" s="196">
        <f>IF(N124="snížená",J124,0)</f>
        <v>0</v>
      </c>
      <c r="BG124" s="196">
        <f>IF(N124="zákl. přenesená",J124,0)</f>
        <v>0</v>
      </c>
      <c r="BH124" s="196">
        <f>IF(N124="sníž. přenesená",J124,0)</f>
        <v>0</v>
      </c>
      <c r="BI124" s="196">
        <f>IF(N124="nulová",J124,0)</f>
        <v>0</v>
      </c>
      <c r="BJ124" s="15" t="s">
        <v>84</v>
      </c>
      <c r="BK124" s="196">
        <f>ROUND(I124*H124,2)</f>
        <v>0</v>
      </c>
      <c r="BL124" s="15" t="s">
        <v>123</v>
      </c>
      <c r="BM124" s="195" t="s">
        <v>129</v>
      </c>
    </row>
    <row r="125" spans="1:65" s="2" customFormat="1" ht="10.199999999999999">
      <c r="A125" s="32"/>
      <c r="B125" s="33"/>
      <c r="C125" s="34"/>
      <c r="D125" s="197" t="s">
        <v>125</v>
      </c>
      <c r="E125" s="34"/>
      <c r="F125" s="198" t="s">
        <v>128</v>
      </c>
      <c r="G125" s="34"/>
      <c r="H125" s="34"/>
      <c r="I125" s="199"/>
      <c r="J125" s="34"/>
      <c r="K125" s="34"/>
      <c r="L125" s="37"/>
      <c r="M125" s="200"/>
      <c r="N125" s="201"/>
      <c r="O125" s="69"/>
      <c r="P125" s="69"/>
      <c r="Q125" s="69"/>
      <c r="R125" s="69"/>
      <c r="S125" s="69"/>
      <c r="T125" s="70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T125" s="15" t="s">
        <v>125</v>
      </c>
      <c r="AU125" s="15" t="s">
        <v>86</v>
      </c>
    </row>
    <row r="126" spans="1:65" s="2" customFormat="1" ht="24.15" customHeight="1">
      <c r="A126" s="32"/>
      <c r="B126" s="33"/>
      <c r="C126" s="184" t="s">
        <v>130</v>
      </c>
      <c r="D126" s="184" t="s">
        <v>118</v>
      </c>
      <c r="E126" s="185" t="s">
        <v>131</v>
      </c>
      <c r="F126" s="186" t="s">
        <v>132</v>
      </c>
      <c r="G126" s="187" t="s">
        <v>133</v>
      </c>
      <c r="H126" s="188">
        <v>100</v>
      </c>
      <c r="I126" s="189"/>
      <c r="J126" s="190">
        <f>ROUND(I126*H126,2)</f>
        <v>0</v>
      </c>
      <c r="K126" s="186" t="s">
        <v>122</v>
      </c>
      <c r="L126" s="37"/>
      <c r="M126" s="191" t="s">
        <v>1</v>
      </c>
      <c r="N126" s="192" t="s">
        <v>42</v>
      </c>
      <c r="O126" s="69"/>
      <c r="P126" s="193">
        <f>O126*H126</f>
        <v>0</v>
      </c>
      <c r="Q126" s="193">
        <v>0</v>
      </c>
      <c r="R126" s="193">
        <f>Q126*H126</f>
        <v>0</v>
      </c>
      <c r="S126" s="193">
        <v>0</v>
      </c>
      <c r="T126" s="194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95" t="s">
        <v>123</v>
      </c>
      <c r="AT126" s="195" t="s">
        <v>118</v>
      </c>
      <c r="AU126" s="195" t="s">
        <v>86</v>
      </c>
      <c r="AY126" s="15" t="s">
        <v>115</v>
      </c>
      <c r="BE126" s="196">
        <f>IF(N126="základní",J126,0)</f>
        <v>0</v>
      </c>
      <c r="BF126" s="196">
        <f>IF(N126="snížená",J126,0)</f>
        <v>0</v>
      </c>
      <c r="BG126" s="196">
        <f>IF(N126="zákl. přenesená",J126,0)</f>
        <v>0</v>
      </c>
      <c r="BH126" s="196">
        <f>IF(N126="sníž. přenesená",J126,0)</f>
        <v>0</v>
      </c>
      <c r="BI126" s="196">
        <f>IF(N126="nulová",J126,0)</f>
        <v>0</v>
      </c>
      <c r="BJ126" s="15" t="s">
        <v>84</v>
      </c>
      <c r="BK126" s="196">
        <f>ROUND(I126*H126,2)</f>
        <v>0</v>
      </c>
      <c r="BL126" s="15" t="s">
        <v>123</v>
      </c>
      <c r="BM126" s="195" t="s">
        <v>134</v>
      </c>
    </row>
    <row r="127" spans="1:65" s="2" customFormat="1" ht="57.6">
      <c r="A127" s="32"/>
      <c r="B127" s="33"/>
      <c r="C127" s="34"/>
      <c r="D127" s="197" t="s">
        <v>125</v>
      </c>
      <c r="E127" s="34"/>
      <c r="F127" s="198" t="s">
        <v>135</v>
      </c>
      <c r="G127" s="34"/>
      <c r="H127" s="34"/>
      <c r="I127" s="199"/>
      <c r="J127" s="34"/>
      <c r="K127" s="34"/>
      <c r="L127" s="37"/>
      <c r="M127" s="200"/>
      <c r="N127" s="201"/>
      <c r="O127" s="69"/>
      <c r="P127" s="69"/>
      <c r="Q127" s="69"/>
      <c r="R127" s="69"/>
      <c r="S127" s="69"/>
      <c r="T127" s="70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T127" s="15" t="s">
        <v>125</v>
      </c>
      <c r="AU127" s="15" t="s">
        <v>86</v>
      </c>
    </row>
    <row r="128" spans="1:65" s="2" customFormat="1" ht="24.15" customHeight="1">
      <c r="A128" s="32"/>
      <c r="B128" s="33"/>
      <c r="C128" s="184" t="s">
        <v>123</v>
      </c>
      <c r="D128" s="184" t="s">
        <v>118</v>
      </c>
      <c r="E128" s="185" t="s">
        <v>136</v>
      </c>
      <c r="F128" s="186" t="s">
        <v>137</v>
      </c>
      <c r="G128" s="187" t="s">
        <v>133</v>
      </c>
      <c r="H128" s="188">
        <v>100</v>
      </c>
      <c r="I128" s="189"/>
      <c r="J128" s="190">
        <f>ROUND(I128*H128,2)</f>
        <v>0</v>
      </c>
      <c r="K128" s="186" t="s">
        <v>122</v>
      </c>
      <c r="L128" s="37"/>
      <c r="M128" s="191" t="s">
        <v>1</v>
      </c>
      <c r="N128" s="192" t="s">
        <v>42</v>
      </c>
      <c r="O128" s="69"/>
      <c r="P128" s="193">
        <f>O128*H128</f>
        <v>0</v>
      </c>
      <c r="Q128" s="193">
        <v>0</v>
      </c>
      <c r="R128" s="193">
        <f>Q128*H128</f>
        <v>0</v>
      </c>
      <c r="S128" s="193">
        <v>0</v>
      </c>
      <c r="T128" s="194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95" t="s">
        <v>123</v>
      </c>
      <c r="AT128" s="195" t="s">
        <v>118</v>
      </c>
      <c r="AU128" s="195" t="s">
        <v>86</v>
      </c>
      <c r="AY128" s="15" t="s">
        <v>115</v>
      </c>
      <c r="BE128" s="196">
        <f>IF(N128="základní",J128,0)</f>
        <v>0</v>
      </c>
      <c r="BF128" s="196">
        <f>IF(N128="snížená",J128,0)</f>
        <v>0</v>
      </c>
      <c r="BG128" s="196">
        <f>IF(N128="zákl. přenesená",J128,0)</f>
        <v>0</v>
      </c>
      <c r="BH128" s="196">
        <f>IF(N128="sníž. přenesená",J128,0)</f>
        <v>0</v>
      </c>
      <c r="BI128" s="196">
        <f>IF(N128="nulová",J128,0)</f>
        <v>0</v>
      </c>
      <c r="BJ128" s="15" t="s">
        <v>84</v>
      </c>
      <c r="BK128" s="196">
        <f>ROUND(I128*H128,2)</f>
        <v>0</v>
      </c>
      <c r="BL128" s="15" t="s">
        <v>123</v>
      </c>
      <c r="BM128" s="195" t="s">
        <v>138</v>
      </c>
    </row>
    <row r="129" spans="1:65" s="2" customFormat="1" ht="57.6">
      <c r="A129" s="32"/>
      <c r="B129" s="33"/>
      <c r="C129" s="34"/>
      <c r="D129" s="197" t="s">
        <v>125</v>
      </c>
      <c r="E129" s="34"/>
      <c r="F129" s="198" t="s">
        <v>139</v>
      </c>
      <c r="G129" s="34"/>
      <c r="H129" s="34"/>
      <c r="I129" s="199"/>
      <c r="J129" s="34"/>
      <c r="K129" s="34"/>
      <c r="L129" s="37"/>
      <c r="M129" s="200"/>
      <c r="N129" s="201"/>
      <c r="O129" s="69"/>
      <c r="P129" s="69"/>
      <c r="Q129" s="69"/>
      <c r="R129" s="69"/>
      <c r="S129" s="69"/>
      <c r="T129" s="70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T129" s="15" t="s">
        <v>125</v>
      </c>
      <c r="AU129" s="15" t="s">
        <v>86</v>
      </c>
    </row>
    <row r="130" spans="1:65" s="2" customFormat="1" ht="24.15" customHeight="1">
      <c r="A130" s="32"/>
      <c r="B130" s="33"/>
      <c r="C130" s="184" t="s">
        <v>116</v>
      </c>
      <c r="D130" s="184" t="s">
        <v>118</v>
      </c>
      <c r="E130" s="185" t="s">
        <v>140</v>
      </c>
      <c r="F130" s="186" t="s">
        <v>141</v>
      </c>
      <c r="G130" s="187" t="s">
        <v>133</v>
      </c>
      <c r="H130" s="188">
        <v>100</v>
      </c>
      <c r="I130" s="189"/>
      <c r="J130" s="190">
        <f>ROUND(I130*H130,2)</f>
        <v>0</v>
      </c>
      <c r="K130" s="186" t="s">
        <v>122</v>
      </c>
      <c r="L130" s="37"/>
      <c r="M130" s="191" t="s">
        <v>1</v>
      </c>
      <c r="N130" s="192" t="s">
        <v>42</v>
      </c>
      <c r="O130" s="69"/>
      <c r="P130" s="193">
        <f>O130*H130</f>
        <v>0</v>
      </c>
      <c r="Q130" s="193">
        <v>0</v>
      </c>
      <c r="R130" s="193">
        <f>Q130*H130</f>
        <v>0</v>
      </c>
      <c r="S130" s="193">
        <v>0</v>
      </c>
      <c r="T130" s="194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95" t="s">
        <v>123</v>
      </c>
      <c r="AT130" s="195" t="s">
        <v>118</v>
      </c>
      <c r="AU130" s="195" t="s">
        <v>86</v>
      </c>
      <c r="AY130" s="15" t="s">
        <v>115</v>
      </c>
      <c r="BE130" s="196">
        <f>IF(N130="základní",J130,0)</f>
        <v>0</v>
      </c>
      <c r="BF130" s="196">
        <f>IF(N130="snížená",J130,0)</f>
        <v>0</v>
      </c>
      <c r="BG130" s="196">
        <f>IF(N130="zákl. přenesená",J130,0)</f>
        <v>0</v>
      </c>
      <c r="BH130" s="196">
        <f>IF(N130="sníž. přenesená",J130,0)</f>
        <v>0</v>
      </c>
      <c r="BI130" s="196">
        <f>IF(N130="nulová",J130,0)</f>
        <v>0</v>
      </c>
      <c r="BJ130" s="15" t="s">
        <v>84</v>
      </c>
      <c r="BK130" s="196">
        <f>ROUND(I130*H130,2)</f>
        <v>0</v>
      </c>
      <c r="BL130" s="15" t="s">
        <v>123</v>
      </c>
      <c r="BM130" s="195" t="s">
        <v>142</v>
      </c>
    </row>
    <row r="131" spans="1:65" s="2" customFormat="1" ht="57.6">
      <c r="A131" s="32"/>
      <c r="B131" s="33"/>
      <c r="C131" s="34"/>
      <c r="D131" s="197" t="s">
        <v>125</v>
      </c>
      <c r="E131" s="34"/>
      <c r="F131" s="198" t="s">
        <v>143</v>
      </c>
      <c r="G131" s="34"/>
      <c r="H131" s="34"/>
      <c r="I131" s="199"/>
      <c r="J131" s="34"/>
      <c r="K131" s="34"/>
      <c r="L131" s="37"/>
      <c r="M131" s="200"/>
      <c r="N131" s="201"/>
      <c r="O131" s="69"/>
      <c r="P131" s="69"/>
      <c r="Q131" s="69"/>
      <c r="R131" s="69"/>
      <c r="S131" s="69"/>
      <c r="T131" s="70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T131" s="15" t="s">
        <v>125</v>
      </c>
      <c r="AU131" s="15" t="s">
        <v>86</v>
      </c>
    </row>
    <row r="132" spans="1:65" s="2" customFormat="1" ht="21.75" customHeight="1">
      <c r="A132" s="32"/>
      <c r="B132" s="33"/>
      <c r="C132" s="184" t="s">
        <v>144</v>
      </c>
      <c r="D132" s="184" t="s">
        <v>118</v>
      </c>
      <c r="E132" s="185" t="s">
        <v>145</v>
      </c>
      <c r="F132" s="186" t="s">
        <v>146</v>
      </c>
      <c r="G132" s="187" t="s">
        <v>133</v>
      </c>
      <c r="H132" s="188">
        <v>1698</v>
      </c>
      <c r="I132" s="189"/>
      <c r="J132" s="190">
        <f>ROUND(I132*H132,2)</f>
        <v>0</v>
      </c>
      <c r="K132" s="186" t="s">
        <v>122</v>
      </c>
      <c r="L132" s="37"/>
      <c r="M132" s="191" t="s">
        <v>1</v>
      </c>
      <c r="N132" s="192" t="s">
        <v>42</v>
      </c>
      <c r="O132" s="69"/>
      <c r="P132" s="193">
        <f>O132*H132</f>
        <v>0</v>
      </c>
      <c r="Q132" s="193">
        <v>0</v>
      </c>
      <c r="R132" s="193">
        <f>Q132*H132</f>
        <v>0</v>
      </c>
      <c r="S132" s="193">
        <v>0</v>
      </c>
      <c r="T132" s="194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95" t="s">
        <v>123</v>
      </c>
      <c r="AT132" s="195" t="s">
        <v>118</v>
      </c>
      <c r="AU132" s="195" t="s">
        <v>86</v>
      </c>
      <c r="AY132" s="15" t="s">
        <v>115</v>
      </c>
      <c r="BE132" s="196">
        <f>IF(N132="základní",J132,0)</f>
        <v>0</v>
      </c>
      <c r="BF132" s="196">
        <f>IF(N132="snížená",J132,0)</f>
        <v>0</v>
      </c>
      <c r="BG132" s="196">
        <f>IF(N132="zákl. přenesená",J132,0)</f>
        <v>0</v>
      </c>
      <c r="BH132" s="196">
        <f>IF(N132="sníž. přenesená",J132,0)</f>
        <v>0</v>
      </c>
      <c r="BI132" s="196">
        <f>IF(N132="nulová",J132,0)</f>
        <v>0</v>
      </c>
      <c r="BJ132" s="15" t="s">
        <v>84</v>
      </c>
      <c r="BK132" s="196">
        <f>ROUND(I132*H132,2)</f>
        <v>0</v>
      </c>
      <c r="BL132" s="15" t="s">
        <v>123</v>
      </c>
      <c r="BM132" s="195" t="s">
        <v>147</v>
      </c>
    </row>
    <row r="133" spans="1:65" s="2" customFormat="1" ht="57.6">
      <c r="A133" s="32"/>
      <c r="B133" s="33"/>
      <c r="C133" s="34"/>
      <c r="D133" s="197" t="s">
        <v>125</v>
      </c>
      <c r="E133" s="34"/>
      <c r="F133" s="198" t="s">
        <v>148</v>
      </c>
      <c r="G133" s="34"/>
      <c r="H133" s="34"/>
      <c r="I133" s="199"/>
      <c r="J133" s="34"/>
      <c r="K133" s="34"/>
      <c r="L133" s="37"/>
      <c r="M133" s="200"/>
      <c r="N133" s="201"/>
      <c r="O133" s="69"/>
      <c r="P133" s="69"/>
      <c r="Q133" s="69"/>
      <c r="R133" s="69"/>
      <c r="S133" s="69"/>
      <c r="T133" s="70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T133" s="15" t="s">
        <v>125</v>
      </c>
      <c r="AU133" s="15" t="s">
        <v>86</v>
      </c>
    </row>
    <row r="134" spans="1:65" s="2" customFormat="1" ht="16.5" customHeight="1">
      <c r="A134" s="32"/>
      <c r="B134" s="33"/>
      <c r="C134" s="184" t="s">
        <v>149</v>
      </c>
      <c r="D134" s="184" t="s">
        <v>118</v>
      </c>
      <c r="E134" s="185" t="s">
        <v>150</v>
      </c>
      <c r="F134" s="186" t="s">
        <v>151</v>
      </c>
      <c r="G134" s="187" t="s">
        <v>121</v>
      </c>
      <c r="H134" s="188">
        <v>160</v>
      </c>
      <c r="I134" s="189"/>
      <c r="J134" s="190">
        <f>ROUND(I134*H134,2)</f>
        <v>0</v>
      </c>
      <c r="K134" s="186" t="s">
        <v>122</v>
      </c>
      <c r="L134" s="37"/>
      <c r="M134" s="191" t="s">
        <v>1</v>
      </c>
      <c r="N134" s="192" t="s">
        <v>42</v>
      </c>
      <c r="O134" s="69"/>
      <c r="P134" s="193">
        <f>O134*H134</f>
        <v>0</v>
      </c>
      <c r="Q134" s="193">
        <v>0</v>
      </c>
      <c r="R134" s="193">
        <f>Q134*H134</f>
        <v>0</v>
      </c>
      <c r="S134" s="193">
        <v>0</v>
      </c>
      <c r="T134" s="194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95" t="s">
        <v>123</v>
      </c>
      <c r="AT134" s="195" t="s">
        <v>118</v>
      </c>
      <c r="AU134" s="195" t="s">
        <v>86</v>
      </c>
      <c r="AY134" s="15" t="s">
        <v>115</v>
      </c>
      <c r="BE134" s="196">
        <f>IF(N134="základní",J134,0)</f>
        <v>0</v>
      </c>
      <c r="BF134" s="196">
        <f>IF(N134="snížená",J134,0)</f>
        <v>0</v>
      </c>
      <c r="BG134" s="196">
        <f>IF(N134="zákl. přenesená",J134,0)</f>
        <v>0</v>
      </c>
      <c r="BH134" s="196">
        <f>IF(N134="sníž. přenesená",J134,0)</f>
        <v>0</v>
      </c>
      <c r="BI134" s="196">
        <f>IF(N134="nulová",J134,0)</f>
        <v>0</v>
      </c>
      <c r="BJ134" s="15" t="s">
        <v>84</v>
      </c>
      <c r="BK134" s="196">
        <f>ROUND(I134*H134,2)</f>
        <v>0</v>
      </c>
      <c r="BL134" s="15" t="s">
        <v>123</v>
      </c>
      <c r="BM134" s="195" t="s">
        <v>152</v>
      </c>
    </row>
    <row r="135" spans="1:65" s="2" customFormat="1" ht="19.2">
      <c r="A135" s="32"/>
      <c r="B135" s="33"/>
      <c r="C135" s="34"/>
      <c r="D135" s="197" t="s">
        <v>125</v>
      </c>
      <c r="E135" s="34"/>
      <c r="F135" s="198" t="s">
        <v>153</v>
      </c>
      <c r="G135" s="34"/>
      <c r="H135" s="34"/>
      <c r="I135" s="199"/>
      <c r="J135" s="34"/>
      <c r="K135" s="34"/>
      <c r="L135" s="37"/>
      <c r="M135" s="200"/>
      <c r="N135" s="201"/>
      <c r="O135" s="69"/>
      <c r="P135" s="69"/>
      <c r="Q135" s="69"/>
      <c r="R135" s="69"/>
      <c r="S135" s="69"/>
      <c r="T135" s="70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T135" s="15" t="s">
        <v>125</v>
      </c>
      <c r="AU135" s="15" t="s">
        <v>86</v>
      </c>
    </row>
    <row r="136" spans="1:65" s="2" customFormat="1" ht="16.5" customHeight="1">
      <c r="A136" s="32"/>
      <c r="B136" s="33"/>
      <c r="C136" s="184" t="s">
        <v>154</v>
      </c>
      <c r="D136" s="184" t="s">
        <v>118</v>
      </c>
      <c r="E136" s="185" t="s">
        <v>155</v>
      </c>
      <c r="F136" s="186" t="s">
        <v>156</v>
      </c>
      <c r="G136" s="187" t="s">
        <v>133</v>
      </c>
      <c r="H136" s="188">
        <v>3682</v>
      </c>
      <c r="I136" s="189"/>
      <c r="J136" s="190">
        <f>ROUND(I136*H136,2)</f>
        <v>0</v>
      </c>
      <c r="K136" s="186" t="s">
        <v>122</v>
      </c>
      <c r="L136" s="37"/>
      <c r="M136" s="191" t="s">
        <v>1</v>
      </c>
      <c r="N136" s="192" t="s">
        <v>42</v>
      </c>
      <c r="O136" s="69"/>
      <c r="P136" s="193">
        <f>O136*H136</f>
        <v>0</v>
      </c>
      <c r="Q136" s="193">
        <v>0</v>
      </c>
      <c r="R136" s="193">
        <f>Q136*H136</f>
        <v>0</v>
      </c>
      <c r="S136" s="193">
        <v>0</v>
      </c>
      <c r="T136" s="194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95" t="s">
        <v>123</v>
      </c>
      <c r="AT136" s="195" t="s">
        <v>118</v>
      </c>
      <c r="AU136" s="195" t="s">
        <v>86</v>
      </c>
      <c r="AY136" s="15" t="s">
        <v>115</v>
      </c>
      <c r="BE136" s="196">
        <f>IF(N136="základní",J136,0)</f>
        <v>0</v>
      </c>
      <c r="BF136" s="196">
        <f>IF(N136="snížená",J136,0)</f>
        <v>0</v>
      </c>
      <c r="BG136" s="196">
        <f>IF(N136="zákl. přenesená",J136,0)</f>
        <v>0</v>
      </c>
      <c r="BH136" s="196">
        <f>IF(N136="sníž. přenesená",J136,0)</f>
        <v>0</v>
      </c>
      <c r="BI136" s="196">
        <f>IF(N136="nulová",J136,0)</f>
        <v>0</v>
      </c>
      <c r="BJ136" s="15" t="s">
        <v>84</v>
      </c>
      <c r="BK136" s="196">
        <f>ROUND(I136*H136,2)</f>
        <v>0</v>
      </c>
      <c r="BL136" s="15" t="s">
        <v>123</v>
      </c>
      <c r="BM136" s="195" t="s">
        <v>157</v>
      </c>
    </row>
    <row r="137" spans="1:65" s="2" customFormat="1" ht="38.4">
      <c r="A137" s="32"/>
      <c r="B137" s="33"/>
      <c r="C137" s="34"/>
      <c r="D137" s="197" t="s">
        <v>125</v>
      </c>
      <c r="E137" s="34"/>
      <c r="F137" s="198" t="s">
        <v>158</v>
      </c>
      <c r="G137" s="34"/>
      <c r="H137" s="34"/>
      <c r="I137" s="199"/>
      <c r="J137" s="34"/>
      <c r="K137" s="34"/>
      <c r="L137" s="37"/>
      <c r="M137" s="200"/>
      <c r="N137" s="201"/>
      <c r="O137" s="69"/>
      <c r="P137" s="69"/>
      <c r="Q137" s="69"/>
      <c r="R137" s="69"/>
      <c r="S137" s="69"/>
      <c r="T137" s="70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T137" s="15" t="s">
        <v>125</v>
      </c>
      <c r="AU137" s="15" t="s">
        <v>86</v>
      </c>
    </row>
    <row r="138" spans="1:65" s="13" customFormat="1" ht="10.199999999999999">
      <c r="B138" s="202"/>
      <c r="C138" s="203"/>
      <c r="D138" s="197" t="s">
        <v>159</v>
      </c>
      <c r="E138" s="204" t="s">
        <v>1</v>
      </c>
      <c r="F138" s="205" t="s">
        <v>160</v>
      </c>
      <c r="G138" s="203"/>
      <c r="H138" s="206">
        <v>3682</v>
      </c>
      <c r="I138" s="207"/>
      <c r="J138" s="203"/>
      <c r="K138" s="203"/>
      <c r="L138" s="208"/>
      <c r="M138" s="209"/>
      <c r="N138" s="210"/>
      <c r="O138" s="210"/>
      <c r="P138" s="210"/>
      <c r="Q138" s="210"/>
      <c r="R138" s="210"/>
      <c r="S138" s="210"/>
      <c r="T138" s="211"/>
      <c r="AT138" s="212" t="s">
        <v>159</v>
      </c>
      <c r="AU138" s="212" t="s">
        <v>86</v>
      </c>
      <c r="AV138" s="13" t="s">
        <v>86</v>
      </c>
      <c r="AW138" s="13" t="s">
        <v>34</v>
      </c>
      <c r="AX138" s="13" t="s">
        <v>84</v>
      </c>
      <c r="AY138" s="212" t="s">
        <v>115</v>
      </c>
    </row>
    <row r="139" spans="1:65" s="2" customFormat="1" ht="16.5" customHeight="1">
      <c r="A139" s="32"/>
      <c r="B139" s="33"/>
      <c r="C139" s="184" t="s">
        <v>161</v>
      </c>
      <c r="D139" s="184" t="s">
        <v>118</v>
      </c>
      <c r="E139" s="185" t="s">
        <v>162</v>
      </c>
      <c r="F139" s="186" t="s">
        <v>163</v>
      </c>
      <c r="G139" s="187" t="s">
        <v>121</v>
      </c>
      <c r="H139" s="188">
        <v>600</v>
      </c>
      <c r="I139" s="189"/>
      <c r="J139" s="190">
        <f>ROUND(I139*H139,2)</f>
        <v>0</v>
      </c>
      <c r="K139" s="186" t="s">
        <v>122</v>
      </c>
      <c r="L139" s="37"/>
      <c r="M139" s="191" t="s">
        <v>1</v>
      </c>
      <c r="N139" s="192" t="s">
        <v>42</v>
      </c>
      <c r="O139" s="69"/>
      <c r="P139" s="193">
        <f>O139*H139</f>
        <v>0</v>
      </c>
      <c r="Q139" s="193">
        <v>0</v>
      </c>
      <c r="R139" s="193">
        <f>Q139*H139</f>
        <v>0</v>
      </c>
      <c r="S139" s="193">
        <v>0</v>
      </c>
      <c r="T139" s="194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95" t="s">
        <v>123</v>
      </c>
      <c r="AT139" s="195" t="s">
        <v>118</v>
      </c>
      <c r="AU139" s="195" t="s">
        <v>86</v>
      </c>
      <c r="AY139" s="15" t="s">
        <v>115</v>
      </c>
      <c r="BE139" s="196">
        <f>IF(N139="základní",J139,0)</f>
        <v>0</v>
      </c>
      <c r="BF139" s="196">
        <f>IF(N139="snížená",J139,0)</f>
        <v>0</v>
      </c>
      <c r="BG139" s="196">
        <f>IF(N139="zákl. přenesená",J139,0)</f>
        <v>0</v>
      </c>
      <c r="BH139" s="196">
        <f>IF(N139="sníž. přenesená",J139,0)</f>
        <v>0</v>
      </c>
      <c r="BI139" s="196">
        <f>IF(N139="nulová",J139,0)</f>
        <v>0</v>
      </c>
      <c r="BJ139" s="15" t="s">
        <v>84</v>
      </c>
      <c r="BK139" s="196">
        <f>ROUND(I139*H139,2)</f>
        <v>0</v>
      </c>
      <c r="BL139" s="15" t="s">
        <v>123</v>
      </c>
      <c r="BM139" s="195" t="s">
        <v>164</v>
      </c>
    </row>
    <row r="140" spans="1:65" s="2" customFormat="1" ht="28.8">
      <c r="A140" s="32"/>
      <c r="B140" s="33"/>
      <c r="C140" s="34"/>
      <c r="D140" s="197" t="s">
        <v>125</v>
      </c>
      <c r="E140" s="34"/>
      <c r="F140" s="198" t="s">
        <v>165</v>
      </c>
      <c r="G140" s="34"/>
      <c r="H140" s="34"/>
      <c r="I140" s="199"/>
      <c r="J140" s="34"/>
      <c r="K140" s="34"/>
      <c r="L140" s="37"/>
      <c r="M140" s="200"/>
      <c r="N140" s="201"/>
      <c r="O140" s="69"/>
      <c r="P140" s="69"/>
      <c r="Q140" s="69"/>
      <c r="R140" s="69"/>
      <c r="S140" s="69"/>
      <c r="T140" s="70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T140" s="15" t="s">
        <v>125</v>
      </c>
      <c r="AU140" s="15" t="s">
        <v>86</v>
      </c>
    </row>
    <row r="141" spans="1:65" s="2" customFormat="1" ht="16.5" customHeight="1">
      <c r="A141" s="32"/>
      <c r="B141" s="33"/>
      <c r="C141" s="184" t="s">
        <v>166</v>
      </c>
      <c r="D141" s="184" t="s">
        <v>118</v>
      </c>
      <c r="E141" s="185" t="s">
        <v>167</v>
      </c>
      <c r="F141" s="186" t="s">
        <v>168</v>
      </c>
      <c r="G141" s="187" t="s">
        <v>133</v>
      </c>
      <c r="H141" s="188">
        <v>40</v>
      </c>
      <c r="I141" s="189"/>
      <c r="J141" s="190">
        <f>ROUND(I141*H141,2)</f>
        <v>0</v>
      </c>
      <c r="K141" s="186" t="s">
        <v>122</v>
      </c>
      <c r="L141" s="37"/>
      <c r="M141" s="191" t="s">
        <v>1</v>
      </c>
      <c r="N141" s="192" t="s">
        <v>42</v>
      </c>
      <c r="O141" s="69"/>
      <c r="P141" s="193">
        <f>O141*H141</f>
        <v>0</v>
      </c>
      <c r="Q141" s="193">
        <v>0</v>
      </c>
      <c r="R141" s="193">
        <f>Q141*H141</f>
        <v>0</v>
      </c>
      <c r="S141" s="193">
        <v>0</v>
      </c>
      <c r="T141" s="194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95" t="s">
        <v>123</v>
      </c>
      <c r="AT141" s="195" t="s">
        <v>118</v>
      </c>
      <c r="AU141" s="195" t="s">
        <v>86</v>
      </c>
      <c r="AY141" s="15" t="s">
        <v>115</v>
      </c>
      <c r="BE141" s="196">
        <f>IF(N141="základní",J141,0)</f>
        <v>0</v>
      </c>
      <c r="BF141" s="196">
        <f>IF(N141="snížená",J141,0)</f>
        <v>0</v>
      </c>
      <c r="BG141" s="196">
        <f>IF(N141="zákl. přenesená",J141,0)</f>
        <v>0</v>
      </c>
      <c r="BH141" s="196">
        <f>IF(N141="sníž. přenesená",J141,0)</f>
        <v>0</v>
      </c>
      <c r="BI141" s="196">
        <f>IF(N141="nulová",J141,0)</f>
        <v>0</v>
      </c>
      <c r="BJ141" s="15" t="s">
        <v>84</v>
      </c>
      <c r="BK141" s="196">
        <f>ROUND(I141*H141,2)</f>
        <v>0</v>
      </c>
      <c r="BL141" s="15" t="s">
        <v>123</v>
      </c>
      <c r="BM141" s="195" t="s">
        <v>169</v>
      </c>
    </row>
    <row r="142" spans="1:65" s="2" customFormat="1" ht="28.8">
      <c r="A142" s="32"/>
      <c r="B142" s="33"/>
      <c r="C142" s="34"/>
      <c r="D142" s="197" t="s">
        <v>125</v>
      </c>
      <c r="E142" s="34"/>
      <c r="F142" s="198" t="s">
        <v>170</v>
      </c>
      <c r="G142" s="34"/>
      <c r="H142" s="34"/>
      <c r="I142" s="199"/>
      <c r="J142" s="34"/>
      <c r="K142" s="34"/>
      <c r="L142" s="37"/>
      <c r="M142" s="200"/>
      <c r="N142" s="201"/>
      <c r="O142" s="69"/>
      <c r="P142" s="69"/>
      <c r="Q142" s="69"/>
      <c r="R142" s="69"/>
      <c r="S142" s="69"/>
      <c r="T142" s="70"/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T142" s="15" t="s">
        <v>125</v>
      </c>
      <c r="AU142" s="15" t="s">
        <v>86</v>
      </c>
    </row>
    <row r="143" spans="1:65" s="13" customFormat="1" ht="10.199999999999999">
      <c r="B143" s="202"/>
      <c r="C143" s="203"/>
      <c r="D143" s="197" t="s">
        <v>159</v>
      </c>
      <c r="E143" s="204" t="s">
        <v>1</v>
      </c>
      <c r="F143" s="205" t="s">
        <v>171</v>
      </c>
      <c r="G143" s="203"/>
      <c r="H143" s="206">
        <v>40</v>
      </c>
      <c r="I143" s="207"/>
      <c r="J143" s="203"/>
      <c r="K143" s="203"/>
      <c r="L143" s="208"/>
      <c r="M143" s="209"/>
      <c r="N143" s="210"/>
      <c r="O143" s="210"/>
      <c r="P143" s="210"/>
      <c r="Q143" s="210"/>
      <c r="R143" s="210"/>
      <c r="S143" s="210"/>
      <c r="T143" s="211"/>
      <c r="AT143" s="212" t="s">
        <v>159</v>
      </c>
      <c r="AU143" s="212" t="s">
        <v>86</v>
      </c>
      <c r="AV143" s="13" t="s">
        <v>86</v>
      </c>
      <c r="AW143" s="13" t="s">
        <v>34</v>
      </c>
      <c r="AX143" s="13" t="s">
        <v>84</v>
      </c>
      <c r="AY143" s="212" t="s">
        <v>115</v>
      </c>
    </row>
    <row r="144" spans="1:65" s="2" customFormat="1" ht="21.75" customHeight="1">
      <c r="A144" s="32"/>
      <c r="B144" s="33"/>
      <c r="C144" s="184" t="s">
        <v>172</v>
      </c>
      <c r="D144" s="184" t="s">
        <v>118</v>
      </c>
      <c r="E144" s="185" t="s">
        <v>173</v>
      </c>
      <c r="F144" s="186" t="s">
        <v>174</v>
      </c>
      <c r="G144" s="187" t="s">
        <v>121</v>
      </c>
      <c r="H144" s="188">
        <v>220</v>
      </c>
      <c r="I144" s="189"/>
      <c r="J144" s="190">
        <f>ROUND(I144*H144,2)</f>
        <v>0</v>
      </c>
      <c r="K144" s="186" t="s">
        <v>122</v>
      </c>
      <c r="L144" s="37"/>
      <c r="M144" s="191" t="s">
        <v>1</v>
      </c>
      <c r="N144" s="192" t="s">
        <v>42</v>
      </c>
      <c r="O144" s="69"/>
      <c r="P144" s="193">
        <f>O144*H144</f>
        <v>0</v>
      </c>
      <c r="Q144" s="193">
        <v>0</v>
      </c>
      <c r="R144" s="193">
        <f>Q144*H144</f>
        <v>0</v>
      </c>
      <c r="S144" s="193">
        <v>0</v>
      </c>
      <c r="T144" s="194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95" t="s">
        <v>123</v>
      </c>
      <c r="AT144" s="195" t="s">
        <v>118</v>
      </c>
      <c r="AU144" s="195" t="s">
        <v>86</v>
      </c>
      <c r="AY144" s="15" t="s">
        <v>115</v>
      </c>
      <c r="BE144" s="196">
        <f>IF(N144="základní",J144,0)</f>
        <v>0</v>
      </c>
      <c r="BF144" s="196">
        <f>IF(N144="snížená",J144,0)</f>
        <v>0</v>
      </c>
      <c r="BG144" s="196">
        <f>IF(N144="zákl. přenesená",J144,0)</f>
        <v>0</v>
      </c>
      <c r="BH144" s="196">
        <f>IF(N144="sníž. přenesená",J144,0)</f>
        <v>0</v>
      </c>
      <c r="BI144" s="196">
        <f>IF(N144="nulová",J144,0)</f>
        <v>0</v>
      </c>
      <c r="BJ144" s="15" t="s">
        <v>84</v>
      </c>
      <c r="BK144" s="196">
        <f>ROUND(I144*H144,2)</f>
        <v>0</v>
      </c>
      <c r="BL144" s="15" t="s">
        <v>123</v>
      </c>
      <c r="BM144" s="195" t="s">
        <v>175</v>
      </c>
    </row>
    <row r="145" spans="1:65" s="2" customFormat="1" ht="57.6">
      <c r="A145" s="32"/>
      <c r="B145" s="33"/>
      <c r="C145" s="34"/>
      <c r="D145" s="197" t="s">
        <v>125</v>
      </c>
      <c r="E145" s="34"/>
      <c r="F145" s="198" t="s">
        <v>176</v>
      </c>
      <c r="G145" s="34"/>
      <c r="H145" s="34"/>
      <c r="I145" s="199"/>
      <c r="J145" s="34"/>
      <c r="K145" s="34"/>
      <c r="L145" s="37"/>
      <c r="M145" s="200"/>
      <c r="N145" s="201"/>
      <c r="O145" s="69"/>
      <c r="P145" s="69"/>
      <c r="Q145" s="69"/>
      <c r="R145" s="69"/>
      <c r="S145" s="69"/>
      <c r="T145" s="70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T145" s="15" t="s">
        <v>125</v>
      </c>
      <c r="AU145" s="15" t="s">
        <v>86</v>
      </c>
    </row>
    <row r="146" spans="1:65" s="2" customFormat="1" ht="16.5" customHeight="1">
      <c r="A146" s="32"/>
      <c r="B146" s="33"/>
      <c r="C146" s="184" t="s">
        <v>177</v>
      </c>
      <c r="D146" s="184" t="s">
        <v>118</v>
      </c>
      <c r="E146" s="185" t="s">
        <v>178</v>
      </c>
      <c r="F146" s="186" t="s">
        <v>179</v>
      </c>
      <c r="G146" s="187" t="s">
        <v>180</v>
      </c>
      <c r="H146" s="188">
        <v>68</v>
      </c>
      <c r="I146" s="189"/>
      <c r="J146" s="190">
        <f>ROUND(I146*H146,2)</f>
        <v>0</v>
      </c>
      <c r="K146" s="186" t="s">
        <v>122</v>
      </c>
      <c r="L146" s="37"/>
      <c r="M146" s="191" t="s">
        <v>1</v>
      </c>
      <c r="N146" s="192" t="s">
        <v>42</v>
      </c>
      <c r="O146" s="69"/>
      <c r="P146" s="193">
        <f>O146*H146</f>
        <v>0</v>
      </c>
      <c r="Q146" s="193">
        <v>0</v>
      </c>
      <c r="R146" s="193">
        <f>Q146*H146</f>
        <v>0</v>
      </c>
      <c r="S146" s="193">
        <v>0</v>
      </c>
      <c r="T146" s="194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95" t="s">
        <v>123</v>
      </c>
      <c r="AT146" s="195" t="s">
        <v>118</v>
      </c>
      <c r="AU146" s="195" t="s">
        <v>86</v>
      </c>
      <c r="AY146" s="15" t="s">
        <v>115</v>
      </c>
      <c r="BE146" s="196">
        <f>IF(N146="základní",J146,0)</f>
        <v>0</v>
      </c>
      <c r="BF146" s="196">
        <f>IF(N146="snížená",J146,0)</f>
        <v>0</v>
      </c>
      <c r="BG146" s="196">
        <f>IF(N146="zákl. přenesená",J146,0)</f>
        <v>0</v>
      </c>
      <c r="BH146" s="196">
        <f>IF(N146="sníž. přenesená",J146,0)</f>
        <v>0</v>
      </c>
      <c r="BI146" s="196">
        <f>IF(N146="nulová",J146,0)</f>
        <v>0</v>
      </c>
      <c r="BJ146" s="15" t="s">
        <v>84</v>
      </c>
      <c r="BK146" s="196">
        <f>ROUND(I146*H146,2)</f>
        <v>0</v>
      </c>
      <c r="BL146" s="15" t="s">
        <v>123</v>
      </c>
      <c r="BM146" s="195" t="s">
        <v>181</v>
      </c>
    </row>
    <row r="147" spans="1:65" s="2" customFormat="1" ht="38.4">
      <c r="A147" s="32"/>
      <c r="B147" s="33"/>
      <c r="C147" s="34"/>
      <c r="D147" s="197" t="s">
        <v>125</v>
      </c>
      <c r="E147" s="34"/>
      <c r="F147" s="198" t="s">
        <v>182</v>
      </c>
      <c r="G147" s="34"/>
      <c r="H147" s="34"/>
      <c r="I147" s="199"/>
      <c r="J147" s="34"/>
      <c r="K147" s="34"/>
      <c r="L147" s="37"/>
      <c r="M147" s="200"/>
      <c r="N147" s="201"/>
      <c r="O147" s="69"/>
      <c r="P147" s="69"/>
      <c r="Q147" s="69"/>
      <c r="R147" s="69"/>
      <c r="S147" s="69"/>
      <c r="T147" s="70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T147" s="15" t="s">
        <v>125</v>
      </c>
      <c r="AU147" s="15" t="s">
        <v>86</v>
      </c>
    </row>
    <row r="148" spans="1:65" s="2" customFormat="1" ht="24.15" customHeight="1">
      <c r="A148" s="32"/>
      <c r="B148" s="33"/>
      <c r="C148" s="184" t="s">
        <v>183</v>
      </c>
      <c r="D148" s="184" t="s">
        <v>118</v>
      </c>
      <c r="E148" s="185" t="s">
        <v>184</v>
      </c>
      <c r="F148" s="186" t="s">
        <v>185</v>
      </c>
      <c r="G148" s="187" t="s">
        <v>133</v>
      </c>
      <c r="H148" s="188">
        <v>3682</v>
      </c>
      <c r="I148" s="189"/>
      <c r="J148" s="190">
        <f>ROUND(I148*H148,2)</f>
        <v>0</v>
      </c>
      <c r="K148" s="186" t="s">
        <v>122</v>
      </c>
      <c r="L148" s="37"/>
      <c r="M148" s="191" t="s">
        <v>1</v>
      </c>
      <c r="N148" s="192" t="s">
        <v>42</v>
      </c>
      <c r="O148" s="69"/>
      <c r="P148" s="193">
        <f>O148*H148</f>
        <v>0</v>
      </c>
      <c r="Q148" s="193">
        <v>0</v>
      </c>
      <c r="R148" s="193">
        <f>Q148*H148</f>
        <v>0</v>
      </c>
      <c r="S148" s="193">
        <v>0</v>
      </c>
      <c r="T148" s="194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95" t="s">
        <v>123</v>
      </c>
      <c r="AT148" s="195" t="s">
        <v>118</v>
      </c>
      <c r="AU148" s="195" t="s">
        <v>86</v>
      </c>
      <c r="AY148" s="15" t="s">
        <v>115</v>
      </c>
      <c r="BE148" s="196">
        <f>IF(N148="základní",J148,0)</f>
        <v>0</v>
      </c>
      <c r="BF148" s="196">
        <f>IF(N148="snížená",J148,0)</f>
        <v>0</v>
      </c>
      <c r="BG148" s="196">
        <f>IF(N148="zákl. přenesená",J148,0)</f>
        <v>0</v>
      </c>
      <c r="BH148" s="196">
        <f>IF(N148="sníž. přenesená",J148,0)</f>
        <v>0</v>
      </c>
      <c r="BI148" s="196">
        <f>IF(N148="nulová",J148,0)</f>
        <v>0</v>
      </c>
      <c r="BJ148" s="15" t="s">
        <v>84</v>
      </c>
      <c r="BK148" s="196">
        <f>ROUND(I148*H148,2)</f>
        <v>0</v>
      </c>
      <c r="BL148" s="15" t="s">
        <v>123</v>
      </c>
      <c r="BM148" s="195" t="s">
        <v>186</v>
      </c>
    </row>
    <row r="149" spans="1:65" s="2" customFormat="1" ht="28.8">
      <c r="A149" s="32"/>
      <c r="B149" s="33"/>
      <c r="C149" s="34"/>
      <c r="D149" s="197" t="s">
        <v>125</v>
      </c>
      <c r="E149" s="34"/>
      <c r="F149" s="198" t="s">
        <v>187</v>
      </c>
      <c r="G149" s="34"/>
      <c r="H149" s="34"/>
      <c r="I149" s="199"/>
      <c r="J149" s="34"/>
      <c r="K149" s="34"/>
      <c r="L149" s="37"/>
      <c r="M149" s="200"/>
      <c r="N149" s="201"/>
      <c r="O149" s="69"/>
      <c r="P149" s="69"/>
      <c r="Q149" s="69"/>
      <c r="R149" s="69"/>
      <c r="S149" s="69"/>
      <c r="T149" s="70"/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T149" s="15" t="s">
        <v>125</v>
      </c>
      <c r="AU149" s="15" t="s">
        <v>86</v>
      </c>
    </row>
    <row r="150" spans="1:65" s="13" customFormat="1" ht="10.199999999999999">
      <c r="B150" s="202"/>
      <c r="C150" s="203"/>
      <c r="D150" s="197" t="s">
        <v>159</v>
      </c>
      <c r="E150" s="204" t="s">
        <v>1</v>
      </c>
      <c r="F150" s="205" t="s">
        <v>160</v>
      </c>
      <c r="G150" s="203"/>
      <c r="H150" s="206">
        <v>3682</v>
      </c>
      <c r="I150" s="207"/>
      <c r="J150" s="203"/>
      <c r="K150" s="203"/>
      <c r="L150" s="208"/>
      <c r="M150" s="209"/>
      <c r="N150" s="210"/>
      <c r="O150" s="210"/>
      <c r="P150" s="210"/>
      <c r="Q150" s="210"/>
      <c r="R150" s="210"/>
      <c r="S150" s="210"/>
      <c r="T150" s="211"/>
      <c r="AT150" s="212" t="s">
        <v>159</v>
      </c>
      <c r="AU150" s="212" t="s">
        <v>86</v>
      </c>
      <c r="AV150" s="13" t="s">
        <v>86</v>
      </c>
      <c r="AW150" s="13" t="s">
        <v>34</v>
      </c>
      <c r="AX150" s="13" t="s">
        <v>84</v>
      </c>
      <c r="AY150" s="212" t="s">
        <v>115</v>
      </c>
    </row>
    <row r="151" spans="1:65" s="2" customFormat="1" ht="16.5" customHeight="1">
      <c r="A151" s="32"/>
      <c r="B151" s="33"/>
      <c r="C151" s="184" t="s">
        <v>188</v>
      </c>
      <c r="D151" s="184" t="s">
        <v>118</v>
      </c>
      <c r="E151" s="185" t="s">
        <v>189</v>
      </c>
      <c r="F151" s="186" t="s">
        <v>190</v>
      </c>
      <c r="G151" s="187" t="s">
        <v>133</v>
      </c>
      <c r="H151" s="188">
        <v>1600</v>
      </c>
      <c r="I151" s="189"/>
      <c r="J151" s="190">
        <f>ROUND(I151*H151,2)</f>
        <v>0</v>
      </c>
      <c r="K151" s="186" t="s">
        <v>122</v>
      </c>
      <c r="L151" s="37"/>
      <c r="M151" s="191" t="s">
        <v>1</v>
      </c>
      <c r="N151" s="192" t="s">
        <v>42</v>
      </c>
      <c r="O151" s="69"/>
      <c r="P151" s="193">
        <f>O151*H151</f>
        <v>0</v>
      </c>
      <c r="Q151" s="193">
        <v>0</v>
      </c>
      <c r="R151" s="193">
        <f>Q151*H151</f>
        <v>0</v>
      </c>
      <c r="S151" s="193">
        <v>0</v>
      </c>
      <c r="T151" s="194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95" t="s">
        <v>123</v>
      </c>
      <c r="AT151" s="195" t="s">
        <v>118</v>
      </c>
      <c r="AU151" s="195" t="s">
        <v>86</v>
      </c>
      <c r="AY151" s="15" t="s">
        <v>115</v>
      </c>
      <c r="BE151" s="196">
        <f>IF(N151="základní",J151,0)</f>
        <v>0</v>
      </c>
      <c r="BF151" s="196">
        <f>IF(N151="snížená",J151,0)</f>
        <v>0</v>
      </c>
      <c r="BG151" s="196">
        <f>IF(N151="zákl. přenesená",J151,0)</f>
        <v>0</v>
      </c>
      <c r="BH151" s="196">
        <f>IF(N151="sníž. přenesená",J151,0)</f>
        <v>0</v>
      </c>
      <c r="BI151" s="196">
        <f>IF(N151="nulová",J151,0)</f>
        <v>0</v>
      </c>
      <c r="BJ151" s="15" t="s">
        <v>84</v>
      </c>
      <c r="BK151" s="196">
        <f>ROUND(I151*H151,2)</f>
        <v>0</v>
      </c>
      <c r="BL151" s="15" t="s">
        <v>123</v>
      </c>
      <c r="BM151" s="195" t="s">
        <v>191</v>
      </c>
    </row>
    <row r="152" spans="1:65" s="2" customFormat="1" ht="28.8">
      <c r="A152" s="32"/>
      <c r="B152" s="33"/>
      <c r="C152" s="34"/>
      <c r="D152" s="197" t="s">
        <v>125</v>
      </c>
      <c r="E152" s="34"/>
      <c r="F152" s="198" t="s">
        <v>192</v>
      </c>
      <c r="G152" s="34"/>
      <c r="H152" s="34"/>
      <c r="I152" s="199"/>
      <c r="J152" s="34"/>
      <c r="K152" s="34"/>
      <c r="L152" s="37"/>
      <c r="M152" s="200"/>
      <c r="N152" s="201"/>
      <c r="O152" s="69"/>
      <c r="P152" s="69"/>
      <c r="Q152" s="69"/>
      <c r="R152" s="69"/>
      <c r="S152" s="69"/>
      <c r="T152" s="70"/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T152" s="15" t="s">
        <v>125</v>
      </c>
      <c r="AU152" s="15" t="s">
        <v>86</v>
      </c>
    </row>
    <row r="153" spans="1:65" s="13" customFormat="1" ht="10.199999999999999">
      <c r="B153" s="202"/>
      <c r="C153" s="203"/>
      <c r="D153" s="197" t="s">
        <v>159</v>
      </c>
      <c r="E153" s="204" t="s">
        <v>1</v>
      </c>
      <c r="F153" s="205" t="s">
        <v>193</v>
      </c>
      <c r="G153" s="203"/>
      <c r="H153" s="206">
        <v>1600</v>
      </c>
      <c r="I153" s="207"/>
      <c r="J153" s="203"/>
      <c r="K153" s="203"/>
      <c r="L153" s="208"/>
      <c r="M153" s="209"/>
      <c r="N153" s="210"/>
      <c r="O153" s="210"/>
      <c r="P153" s="210"/>
      <c r="Q153" s="210"/>
      <c r="R153" s="210"/>
      <c r="S153" s="210"/>
      <c r="T153" s="211"/>
      <c r="AT153" s="212" t="s">
        <v>159</v>
      </c>
      <c r="AU153" s="212" t="s">
        <v>86</v>
      </c>
      <c r="AV153" s="13" t="s">
        <v>86</v>
      </c>
      <c r="AW153" s="13" t="s">
        <v>34</v>
      </c>
      <c r="AX153" s="13" t="s">
        <v>84</v>
      </c>
      <c r="AY153" s="212" t="s">
        <v>115</v>
      </c>
    </row>
    <row r="154" spans="1:65" s="2" customFormat="1" ht="16.5" customHeight="1">
      <c r="A154" s="32"/>
      <c r="B154" s="33"/>
      <c r="C154" s="184" t="s">
        <v>8</v>
      </c>
      <c r="D154" s="184" t="s">
        <v>118</v>
      </c>
      <c r="E154" s="185" t="s">
        <v>194</v>
      </c>
      <c r="F154" s="186" t="s">
        <v>195</v>
      </c>
      <c r="G154" s="187" t="s">
        <v>133</v>
      </c>
      <c r="H154" s="188">
        <v>1600</v>
      </c>
      <c r="I154" s="189"/>
      <c r="J154" s="190">
        <f>ROUND(I154*H154,2)</f>
        <v>0</v>
      </c>
      <c r="K154" s="186" t="s">
        <v>122</v>
      </c>
      <c r="L154" s="37"/>
      <c r="M154" s="191" t="s">
        <v>1</v>
      </c>
      <c r="N154" s="192" t="s">
        <v>42</v>
      </c>
      <c r="O154" s="69"/>
      <c r="P154" s="193">
        <f>O154*H154</f>
        <v>0</v>
      </c>
      <c r="Q154" s="193">
        <v>0</v>
      </c>
      <c r="R154" s="193">
        <f>Q154*H154</f>
        <v>0</v>
      </c>
      <c r="S154" s="193">
        <v>0</v>
      </c>
      <c r="T154" s="194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95" t="s">
        <v>123</v>
      </c>
      <c r="AT154" s="195" t="s">
        <v>118</v>
      </c>
      <c r="AU154" s="195" t="s">
        <v>86</v>
      </c>
      <c r="AY154" s="15" t="s">
        <v>115</v>
      </c>
      <c r="BE154" s="196">
        <f>IF(N154="základní",J154,0)</f>
        <v>0</v>
      </c>
      <c r="BF154" s="196">
        <f>IF(N154="snížená",J154,0)</f>
        <v>0</v>
      </c>
      <c r="BG154" s="196">
        <f>IF(N154="zákl. přenesená",J154,0)</f>
        <v>0</v>
      </c>
      <c r="BH154" s="196">
        <f>IF(N154="sníž. přenesená",J154,0)</f>
        <v>0</v>
      </c>
      <c r="BI154" s="196">
        <f>IF(N154="nulová",J154,0)</f>
        <v>0</v>
      </c>
      <c r="BJ154" s="15" t="s">
        <v>84</v>
      </c>
      <c r="BK154" s="196">
        <f>ROUND(I154*H154,2)</f>
        <v>0</v>
      </c>
      <c r="BL154" s="15" t="s">
        <v>123</v>
      </c>
      <c r="BM154" s="195" t="s">
        <v>196</v>
      </c>
    </row>
    <row r="155" spans="1:65" s="2" customFormat="1" ht="28.8">
      <c r="A155" s="32"/>
      <c r="B155" s="33"/>
      <c r="C155" s="34"/>
      <c r="D155" s="197" t="s">
        <v>125</v>
      </c>
      <c r="E155" s="34"/>
      <c r="F155" s="198" t="s">
        <v>197</v>
      </c>
      <c r="G155" s="34"/>
      <c r="H155" s="34"/>
      <c r="I155" s="199"/>
      <c r="J155" s="34"/>
      <c r="K155" s="34"/>
      <c r="L155" s="37"/>
      <c r="M155" s="200"/>
      <c r="N155" s="201"/>
      <c r="O155" s="69"/>
      <c r="P155" s="69"/>
      <c r="Q155" s="69"/>
      <c r="R155" s="69"/>
      <c r="S155" s="69"/>
      <c r="T155" s="70"/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T155" s="15" t="s">
        <v>125</v>
      </c>
      <c r="AU155" s="15" t="s">
        <v>86</v>
      </c>
    </row>
    <row r="156" spans="1:65" s="13" customFormat="1" ht="10.199999999999999">
      <c r="B156" s="202"/>
      <c r="C156" s="203"/>
      <c r="D156" s="197" t="s">
        <v>159</v>
      </c>
      <c r="E156" s="204" t="s">
        <v>1</v>
      </c>
      <c r="F156" s="205" t="s">
        <v>193</v>
      </c>
      <c r="G156" s="203"/>
      <c r="H156" s="206">
        <v>1600</v>
      </c>
      <c r="I156" s="207"/>
      <c r="J156" s="203"/>
      <c r="K156" s="203"/>
      <c r="L156" s="208"/>
      <c r="M156" s="209"/>
      <c r="N156" s="210"/>
      <c r="O156" s="210"/>
      <c r="P156" s="210"/>
      <c r="Q156" s="210"/>
      <c r="R156" s="210"/>
      <c r="S156" s="210"/>
      <c r="T156" s="211"/>
      <c r="AT156" s="212" t="s">
        <v>159</v>
      </c>
      <c r="AU156" s="212" t="s">
        <v>86</v>
      </c>
      <c r="AV156" s="13" t="s">
        <v>86</v>
      </c>
      <c r="AW156" s="13" t="s">
        <v>34</v>
      </c>
      <c r="AX156" s="13" t="s">
        <v>84</v>
      </c>
      <c r="AY156" s="212" t="s">
        <v>115</v>
      </c>
    </row>
    <row r="157" spans="1:65" s="2" customFormat="1" ht="16.5" customHeight="1">
      <c r="A157" s="32"/>
      <c r="B157" s="33"/>
      <c r="C157" s="184" t="s">
        <v>198</v>
      </c>
      <c r="D157" s="184" t="s">
        <v>118</v>
      </c>
      <c r="E157" s="185" t="s">
        <v>199</v>
      </c>
      <c r="F157" s="186" t="s">
        <v>200</v>
      </c>
      <c r="G157" s="187" t="s">
        <v>133</v>
      </c>
      <c r="H157" s="188">
        <v>3682</v>
      </c>
      <c r="I157" s="189"/>
      <c r="J157" s="190">
        <f>ROUND(I157*H157,2)</f>
        <v>0</v>
      </c>
      <c r="K157" s="186" t="s">
        <v>122</v>
      </c>
      <c r="L157" s="37"/>
      <c r="M157" s="191" t="s">
        <v>1</v>
      </c>
      <c r="N157" s="192" t="s">
        <v>42</v>
      </c>
      <c r="O157" s="69"/>
      <c r="P157" s="193">
        <f>O157*H157</f>
        <v>0</v>
      </c>
      <c r="Q157" s="193">
        <v>0</v>
      </c>
      <c r="R157" s="193">
        <f>Q157*H157</f>
        <v>0</v>
      </c>
      <c r="S157" s="193">
        <v>0</v>
      </c>
      <c r="T157" s="194">
        <f>S157*H157</f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95" t="s">
        <v>123</v>
      </c>
      <c r="AT157" s="195" t="s">
        <v>118</v>
      </c>
      <c r="AU157" s="195" t="s">
        <v>86</v>
      </c>
      <c r="AY157" s="15" t="s">
        <v>115</v>
      </c>
      <c r="BE157" s="196">
        <f>IF(N157="základní",J157,0)</f>
        <v>0</v>
      </c>
      <c r="BF157" s="196">
        <f>IF(N157="snížená",J157,0)</f>
        <v>0</v>
      </c>
      <c r="BG157" s="196">
        <f>IF(N157="zákl. přenesená",J157,0)</f>
        <v>0</v>
      </c>
      <c r="BH157" s="196">
        <f>IF(N157="sníž. přenesená",J157,0)</f>
        <v>0</v>
      </c>
      <c r="BI157" s="196">
        <f>IF(N157="nulová",J157,0)</f>
        <v>0</v>
      </c>
      <c r="BJ157" s="15" t="s">
        <v>84</v>
      </c>
      <c r="BK157" s="196">
        <f>ROUND(I157*H157,2)</f>
        <v>0</v>
      </c>
      <c r="BL157" s="15" t="s">
        <v>123</v>
      </c>
      <c r="BM157" s="195" t="s">
        <v>201</v>
      </c>
    </row>
    <row r="158" spans="1:65" s="2" customFormat="1" ht="19.2">
      <c r="A158" s="32"/>
      <c r="B158" s="33"/>
      <c r="C158" s="34"/>
      <c r="D158" s="197" t="s">
        <v>125</v>
      </c>
      <c r="E158" s="34"/>
      <c r="F158" s="198" t="s">
        <v>202</v>
      </c>
      <c r="G158" s="34"/>
      <c r="H158" s="34"/>
      <c r="I158" s="199"/>
      <c r="J158" s="34"/>
      <c r="K158" s="34"/>
      <c r="L158" s="37"/>
      <c r="M158" s="200"/>
      <c r="N158" s="201"/>
      <c r="O158" s="69"/>
      <c r="P158" s="69"/>
      <c r="Q158" s="69"/>
      <c r="R158" s="69"/>
      <c r="S158" s="69"/>
      <c r="T158" s="70"/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T158" s="15" t="s">
        <v>125</v>
      </c>
      <c r="AU158" s="15" t="s">
        <v>86</v>
      </c>
    </row>
    <row r="159" spans="1:65" s="13" customFormat="1" ht="10.199999999999999">
      <c r="B159" s="202"/>
      <c r="C159" s="203"/>
      <c r="D159" s="197" t="s">
        <v>159</v>
      </c>
      <c r="E159" s="204" t="s">
        <v>1</v>
      </c>
      <c r="F159" s="205" t="s">
        <v>160</v>
      </c>
      <c r="G159" s="203"/>
      <c r="H159" s="206">
        <v>3682</v>
      </c>
      <c r="I159" s="207"/>
      <c r="J159" s="203"/>
      <c r="K159" s="203"/>
      <c r="L159" s="208"/>
      <c r="M159" s="209"/>
      <c r="N159" s="210"/>
      <c r="O159" s="210"/>
      <c r="P159" s="210"/>
      <c r="Q159" s="210"/>
      <c r="R159" s="210"/>
      <c r="S159" s="210"/>
      <c r="T159" s="211"/>
      <c r="AT159" s="212" t="s">
        <v>159</v>
      </c>
      <c r="AU159" s="212" t="s">
        <v>86</v>
      </c>
      <c r="AV159" s="13" t="s">
        <v>86</v>
      </c>
      <c r="AW159" s="13" t="s">
        <v>34</v>
      </c>
      <c r="AX159" s="13" t="s">
        <v>84</v>
      </c>
      <c r="AY159" s="212" t="s">
        <v>115</v>
      </c>
    </row>
    <row r="160" spans="1:65" s="2" customFormat="1" ht="16.5" customHeight="1">
      <c r="A160" s="32"/>
      <c r="B160" s="33"/>
      <c r="C160" s="184" t="s">
        <v>203</v>
      </c>
      <c r="D160" s="184" t="s">
        <v>118</v>
      </c>
      <c r="E160" s="185" t="s">
        <v>204</v>
      </c>
      <c r="F160" s="186" t="s">
        <v>205</v>
      </c>
      <c r="G160" s="187" t="s">
        <v>180</v>
      </c>
      <c r="H160" s="188">
        <v>16</v>
      </c>
      <c r="I160" s="189"/>
      <c r="J160" s="190">
        <f>ROUND(I160*H160,2)</f>
        <v>0</v>
      </c>
      <c r="K160" s="186" t="s">
        <v>122</v>
      </c>
      <c r="L160" s="37"/>
      <c r="M160" s="191" t="s">
        <v>1</v>
      </c>
      <c r="N160" s="192" t="s">
        <v>42</v>
      </c>
      <c r="O160" s="69"/>
      <c r="P160" s="193">
        <f>O160*H160</f>
        <v>0</v>
      </c>
      <c r="Q160" s="193">
        <v>0</v>
      </c>
      <c r="R160" s="193">
        <f>Q160*H160</f>
        <v>0</v>
      </c>
      <c r="S160" s="193">
        <v>0</v>
      </c>
      <c r="T160" s="194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95" t="s">
        <v>123</v>
      </c>
      <c r="AT160" s="195" t="s">
        <v>118</v>
      </c>
      <c r="AU160" s="195" t="s">
        <v>86</v>
      </c>
      <c r="AY160" s="15" t="s">
        <v>115</v>
      </c>
      <c r="BE160" s="196">
        <f>IF(N160="základní",J160,0)</f>
        <v>0</v>
      </c>
      <c r="BF160" s="196">
        <f>IF(N160="snížená",J160,0)</f>
        <v>0</v>
      </c>
      <c r="BG160" s="196">
        <f>IF(N160="zákl. přenesená",J160,0)</f>
        <v>0</v>
      </c>
      <c r="BH160" s="196">
        <f>IF(N160="sníž. přenesená",J160,0)</f>
        <v>0</v>
      </c>
      <c r="BI160" s="196">
        <f>IF(N160="nulová",J160,0)</f>
        <v>0</v>
      </c>
      <c r="BJ160" s="15" t="s">
        <v>84</v>
      </c>
      <c r="BK160" s="196">
        <f>ROUND(I160*H160,2)</f>
        <v>0</v>
      </c>
      <c r="BL160" s="15" t="s">
        <v>123</v>
      </c>
      <c r="BM160" s="195" t="s">
        <v>206</v>
      </c>
    </row>
    <row r="161" spans="1:65" s="2" customFormat="1" ht="28.8">
      <c r="A161" s="32"/>
      <c r="B161" s="33"/>
      <c r="C161" s="34"/>
      <c r="D161" s="197" t="s">
        <v>125</v>
      </c>
      <c r="E161" s="34"/>
      <c r="F161" s="198" t="s">
        <v>207</v>
      </c>
      <c r="G161" s="34"/>
      <c r="H161" s="34"/>
      <c r="I161" s="199"/>
      <c r="J161" s="34"/>
      <c r="K161" s="34"/>
      <c r="L161" s="37"/>
      <c r="M161" s="200"/>
      <c r="N161" s="201"/>
      <c r="O161" s="69"/>
      <c r="P161" s="69"/>
      <c r="Q161" s="69"/>
      <c r="R161" s="69"/>
      <c r="S161" s="69"/>
      <c r="T161" s="70"/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T161" s="15" t="s">
        <v>125</v>
      </c>
      <c r="AU161" s="15" t="s">
        <v>86</v>
      </c>
    </row>
    <row r="162" spans="1:65" s="2" customFormat="1" ht="16.5" customHeight="1">
      <c r="A162" s="32"/>
      <c r="B162" s="33"/>
      <c r="C162" s="184" t="s">
        <v>208</v>
      </c>
      <c r="D162" s="184" t="s">
        <v>118</v>
      </c>
      <c r="E162" s="185" t="s">
        <v>209</v>
      </c>
      <c r="F162" s="186" t="s">
        <v>210</v>
      </c>
      <c r="G162" s="187" t="s">
        <v>211</v>
      </c>
      <c r="H162" s="188">
        <v>4</v>
      </c>
      <c r="I162" s="189"/>
      <c r="J162" s="190">
        <f>ROUND(I162*H162,2)</f>
        <v>0</v>
      </c>
      <c r="K162" s="186" t="s">
        <v>122</v>
      </c>
      <c r="L162" s="37"/>
      <c r="M162" s="191" t="s">
        <v>1</v>
      </c>
      <c r="N162" s="192" t="s">
        <v>42</v>
      </c>
      <c r="O162" s="69"/>
      <c r="P162" s="193">
        <f>O162*H162</f>
        <v>0</v>
      </c>
      <c r="Q162" s="193">
        <v>0</v>
      </c>
      <c r="R162" s="193">
        <f>Q162*H162</f>
        <v>0</v>
      </c>
      <c r="S162" s="193">
        <v>0</v>
      </c>
      <c r="T162" s="194">
        <f>S162*H162</f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95" t="s">
        <v>123</v>
      </c>
      <c r="AT162" s="195" t="s">
        <v>118</v>
      </c>
      <c r="AU162" s="195" t="s">
        <v>86</v>
      </c>
      <c r="AY162" s="15" t="s">
        <v>115</v>
      </c>
      <c r="BE162" s="196">
        <f>IF(N162="základní",J162,0)</f>
        <v>0</v>
      </c>
      <c r="BF162" s="196">
        <f>IF(N162="snížená",J162,0)</f>
        <v>0</v>
      </c>
      <c r="BG162" s="196">
        <f>IF(N162="zákl. přenesená",J162,0)</f>
        <v>0</v>
      </c>
      <c r="BH162" s="196">
        <f>IF(N162="sníž. přenesená",J162,0)</f>
        <v>0</v>
      </c>
      <c r="BI162" s="196">
        <f>IF(N162="nulová",J162,0)</f>
        <v>0</v>
      </c>
      <c r="BJ162" s="15" t="s">
        <v>84</v>
      </c>
      <c r="BK162" s="196">
        <f>ROUND(I162*H162,2)</f>
        <v>0</v>
      </c>
      <c r="BL162" s="15" t="s">
        <v>123</v>
      </c>
      <c r="BM162" s="195" t="s">
        <v>212</v>
      </c>
    </row>
    <row r="163" spans="1:65" s="2" customFormat="1" ht="48">
      <c r="A163" s="32"/>
      <c r="B163" s="33"/>
      <c r="C163" s="34"/>
      <c r="D163" s="197" t="s">
        <v>125</v>
      </c>
      <c r="E163" s="34"/>
      <c r="F163" s="198" t="s">
        <v>213</v>
      </c>
      <c r="G163" s="34"/>
      <c r="H163" s="34"/>
      <c r="I163" s="199"/>
      <c r="J163" s="34"/>
      <c r="K163" s="34"/>
      <c r="L163" s="37"/>
      <c r="M163" s="200"/>
      <c r="N163" s="201"/>
      <c r="O163" s="69"/>
      <c r="P163" s="69"/>
      <c r="Q163" s="69"/>
      <c r="R163" s="69"/>
      <c r="S163" s="69"/>
      <c r="T163" s="70"/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T163" s="15" t="s">
        <v>125</v>
      </c>
      <c r="AU163" s="15" t="s">
        <v>86</v>
      </c>
    </row>
    <row r="164" spans="1:65" s="2" customFormat="1" ht="16.5" customHeight="1">
      <c r="A164" s="32"/>
      <c r="B164" s="33"/>
      <c r="C164" s="184" t="s">
        <v>214</v>
      </c>
      <c r="D164" s="184" t="s">
        <v>118</v>
      </c>
      <c r="E164" s="185" t="s">
        <v>215</v>
      </c>
      <c r="F164" s="186" t="s">
        <v>216</v>
      </c>
      <c r="G164" s="187" t="s">
        <v>211</v>
      </c>
      <c r="H164" s="188">
        <v>0.56000000000000005</v>
      </c>
      <c r="I164" s="189"/>
      <c r="J164" s="190">
        <f>ROUND(I164*H164,2)</f>
        <v>0</v>
      </c>
      <c r="K164" s="186" t="s">
        <v>122</v>
      </c>
      <c r="L164" s="37"/>
      <c r="M164" s="191" t="s">
        <v>1</v>
      </c>
      <c r="N164" s="192" t="s">
        <v>42</v>
      </c>
      <c r="O164" s="69"/>
      <c r="P164" s="193">
        <f>O164*H164</f>
        <v>0</v>
      </c>
      <c r="Q164" s="193">
        <v>0</v>
      </c>
      <c r="R164" s="193">
        <f>Q164*H164</f>
        <v>0</v>
      </c>
      <c r="S164" s="193">
        <v>0</v>
      </c>
      <c r="T164" s="194">
        <f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95" t="s">
        <v>123</v>
      </c>
      <c r="AT164" s="195" t="s">
        <v>118</v>
      </c>
      <c r="AU164" s="195" t="s">
        <v>86</v>
      </c>
      <c r="AY164" s="15" t="s">
        <v>115</v>
      </c>
      <c r="BE164" s="196">
        <f>IF(N164="základní",J164,0)</f>
        <v>0</v>
      </c>
      <c r="BF164" s="196">
        <f>IF(N164="snížená",J164,0)</f>
        <v>0</v>
      </c>
      <c r="BG164" s="196">
        <f>IF(N164="zákl. přenesená",J164,0)</f>
        <v>0</v>
      </c>
      <c r="BH164" s="196">
        <f>IF(N164="sníž. přenesená",J164,0)</f>
        <v>0</v>
      </c>
      <c r="BI164" s="196">
        <f>IF(N164="nulová",J164,0)</f>
        <v>0</v>
      </c>
      <c r="BJ164" s="15" t="s">
        <v>84</v>
      </c>
      <c r="BK164" s="196">
        <f>ROUND(I164*H164,2)</f>
        <v>0</v>
      </c>
      <c r="BL164" s="15" t="s">
        <v>123</v>
      </c>
      <c r="BM164" s="195" t="s">
        <v>217</v>
      </c>
    </row>
    <row r="165" spans="1:65" s="2" customFormat="1" ht="48">
      <c r="A165" s="32"/>
      <c r="B165" s="33"/>
      <c r="C165" s="34"/>
      <c r="D165" s="197" t="s">
        <v>125</v>
      </c>
      <c r="E165" s="34"/>
      <c r="F165" s="198" t="s">
        <v>218</v>
      </c>
      <c r="G165" s="34"/>
      <c r="H165" s="34"/>
      <c r="I165" s="199"/>
      <c r="J165" s="34"/>
      <c r="K165" s="34"/>
      <c r="L165" s="37"/>
      <c r="M165" s="200"/>
      <c r="N165" s="201"/>
      <c r="O165" s="69"/>
      <c r="P165" s="69"/>
      <c r="Q165" s="69"/>
      <c r="R165" s="69"/>
      <c r="S165" s="69"/>
      <c r="T165" s="70"/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T165" s="15" t="s">
        <v>125</v>
      </c>
      <c r="AU165" s="15" t="s">
        <v>86</v>
      </c>
    </row>
    <row r="166" spans="1:65" s="2" customFormat="1" ht="16.5" customHeight="1">
      <c r="A166" s="32"/>
      <c r="B166" s="33"/>
      <c r="C166" s="184" t="s">
        <v>219</v>
      </c>
      <c r="D166" s="184" t="s">
        <v>118</v>
      </c>
      <c r="E166" s="185" t="s">
        <v>220</v>
      </c>
      <c r="F166" s="186" t="s">
        <v>221</v>
      </c>
      <c r="G166" s="187" t="s">
        <v>133</v>
      </c>
      <c r="H166" s="188">
        <v>340.26</v>
      </c>
      <c r="I166" s="189"/>
      <c r="J166" s="190">
        <f>ROUND(I166*H166,2)</f>
        <v>0</v>
      </c>
      <c r="K166" s="186" t="s">
        <v>122</v>
      </c>
      <c r="L166" s="37"/>
      <c r="M166" s="191" t="s">
        <v>1</v>
      </c>
      <c r="N166" s="192" t="s">
        <v>42</v>
      </c>
      <c r="O166" s="69"/>
      <c r="P166" s="193">
        <f>O166*H166</f>
        <v>0</v>
      </c>
      <c r="Q166" s="193">
        <v>0</v>
      </c>
      <c r="R166" s="193">
        <f>Q166*H166</f>
        <v>0</v>
      </c>
      <c r="S166" s="193">
        <v>0</v>
      </c>
      <c r="T166" s="194">
        <f>S166*H166</f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95" t="s">
        <v>123</v>
      </c>
      <c r="AT166" s="195" t="s">
        <v>118</v>
      </c>
      <c r="AU166" s="195" t="s">
        <v>86</v>
      </c>
      <c r="AY166" s="15" t="s">
        <v>115</v>
      </c>
      <c r="BE166" s="196">
        <f>IF(N166="základní",J166,0)</f>
        <v>0</v>
      </c>
      <c r="BF166" s="196">
        <f>IF(N166="snížená",J166,0)</f>
        <v>0</v>
      </c>
      <c r="BG166" s="196">
        <f>IF(N166="zákl. přenesená",J166,0)</f>
        <v>0</v>
      </c>
      <c r="BH166" s="196">
        <f>IF(N166="sníž. přenesená",J166,0)</f>
        <v>0</v>
      </c>
      <c r="BI166" s="196">
        <f>IF(N166="nulová",J166,0)</f>
        <v>0</v>
      </c>
      <c r="BJ166" s="15" t="s">
        <v>84</v>
      </c>
      <c r="BK166" s="196">
        <f>ROUND(I166*H166,2)</f>
        <v>0</v>
      </c>
      <c r="BL166" s="15" t="s">
        <v>123</v>
      </c>
      <c r="BM166" s="195" t="s">
        <v>222</v>
      </c>
    </row>
    <row r="167" spans="1:65" s="2" customFormat="1" ht="48">
      <c r="A167" s="32"/>
      <c r="B167" s="33"/>
      <c r="C167" s="34"/>
      <c r="D167" s="197" t="s">
        <v>125</v>
      </c>
      <c r="E167" s="34"/>
      <c r="F167" s="198" t="s">
        <v>223</v>
      </c>
      <c r="G167" s="34"/>
      <c r="H167" s="34"/>
      <c r="I167" s="199"/>
      <c r="J167" s="34"/>
      <c r="K167" s="34"/>
      <c r="L167" s="37"/>
      <c r="M167" s="200"/>
      <c r="N167" s="201"/>
      <c r="O167" s="69"/>
      <c r="P167" s="69"/>
      <c r="Q167" s="69"/>
      <c r="R167" s="69"/>
      <c r="S167" s="69"/>
      <c r="T167" s="70"/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T167" s="15" t="s">
        <v>125</v>
      </c>
      <c r="AU167" s="15" t="s">
        <v>86</v>
      </c>
    </row>
    <row r="168" spans="1:65" s="13" customFormat="1" ht="10.199999999999999">
      <c r="B168" s="202"/>
      <c r="C168" s="203"/>
      <c r="D168" s="197" t="s">
        <v>159</v>
      </c>
      <c r="E168" s="204" t="s">
        <v>1</v>
      </c>
      <c r="F168" s="205" t="s">
        <v>224</v>
      </c>
      <c r="G168" s="203"/>
      <c r="H168" s="206">
        <v>340.26</v>
      </c>
      <c r="I168" s="207"/>
      <c r="J168" s="203"/>
      <c r="K168" s="203"/>
      <c r="L168" s="208"/>
      <c r="M168" s="209"/>
      <c r="N168" s="210"/>
      <c r="O168" s="210"/>
      <c r="P168" s="210"/>
      <c r="Q168" s="210"/>
      <c r="R168" s="210"/>
      <c r="S168" s="210"/>
      <c r="T168" s="211"/>
      <c r="AT168" s="212" t="s">
        <v>159</v>
      </c>
      <c r="AU168" s="212" t="s">
        <v>86</v>
      </c>
      <c r="AV168" s="13" t="s">
        <v>86</v>
      </c>
      <c r="AW168" s="13" t="s">
        <v>34</v>
      </c>
      <c r="AX168" s="13" t="s">
        <v>84</v>
      </c>
      <c r="AY168" s="212" t="s">
        <v>115</v>
      </c>
    </row>
    <row r="169" spans="1:65" s="2" customFormat="1" ht="16.5" customHeight="1">
      <c r="A169" s="32"/>
      <c r="B169" s="33"/>
      <c r="C169" s="184" t="s">
        <v>7</v>
      </c>
      <c r="D169" s="184" t="s">
        <v>118</v>
      </c>
      <c r="E169" s="185" t="s">
        <v>225</v>
      </c>
      <c r="F169" s="186" t="s">
        <v>226</v>
      </c>
      <c r="G169" s="187" t="s">
        <v>227</v>
      </c>
      <c r="H169" s="188">
        <v>215</v>
      </c>
      <c r="I169" s="189"/>
      <c r="J169" s="190">
        <f>ROUND(I169*H169,2)</f>
        <v>0</v>
      </c>
      <c r="K169" s="186" t="s">
        <v>122</v>
      </c>
      <c r="L169" s="37"/>
      <c r="M169" s="191" t="s">
        <v>1</v>
      </c>
      <c r="N169" s="192" t="s">
        <v>42</v>
      </c>
      <c r="O169" s="69"/>
      <c r="P169" s="193">
        <f>O169*H169</f>
        <v>0</v>
      </c>
      <c r="Q169" s="193">
        <v>0</v>
      </c>
      <c r="R169" s="193">
        <f>Q169*H169</f>
        <v>0</v>
      </c>
      <c r="S169" s="193">
        <v>0</v>
      </c>
      <c r="T169" s="194">
        <f>S169*H169</f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195" t="s">
        <v>123</v>
      </c>
      <c r="AT169" s="195" t="s">
        <v>118</v>
      </c>
      <c r="AU169" s="195" t="s">
        <v>86</v>
      </c>
      <c r="AY169" s="15" t="s">
        <v>115</v>
      </c>
      <c r="BE169" s="196">
        <f>IF(N169="základní",J169,0)</f>
        <v>0</v>
      </c>
      <c r="BF169" s="196">
        <f>IF(N169="snížená",J169,0)</f>
        <v>0</v>
      </c>
      <c r="BG169" s="196">
        <f>IF(N169="zákl. přenesená",J169,0)</f>
        <v>0</v>
      </c>
      <c r="BH169" s="196">
        <f>IF(N169="sníž. přenesená",J169,0)</f>
        <v>0</v>
      </c>
      <c r="BI169" s="196">
        <f>IF(N169="nulová",J169,0)</f>
        <v>0</v>
      </c>
      <c r="BJ169" s="15" t="s">
        <v>84</v>
      </c>
      <c r="BK169" s="196">
        <f>ROUND(I169*H169,2)</f>
        <v>0</v>
      </c>
      <c r="BL169" s="15" t="s">
        <v>123</v>
      </c>
      <c r="BM169" s="195" t="s">
        <v>228</v>
      </c>
    </row>
    <row r="170" spans="1:65" s="2" customFormat="1" ht="28.8">
      <c r="A170" s="32"/>
      <c r="B170" s="33"/>
      <c r="C170" s="34"/>
      <c r="D170" s="197" t="s">
        <v>125</v>
      </c>
      <c r="E170" s="34"/>
      <c r="F170" s="198" t="s">
        <v>229</v>
      </c>
      <c r="G170" s="34"/>
      <c r="H170" s="34"/>
      <c r="I170" s="199"/>
      <c r="J170" s="34"/>
      <c r="K170" s="34"/>
      <c r="L170" s="37"/>
      <c r="M170" s="200"/>
      <c r="N170" s="201"/>
      <c r="O170" s="69"/>
      <c r="P170" s="69"/>
      <c r="Q170" s="69"/>
      <c r="R170" s="69"/>
      <c r="S170" s="69"/>
      <c r="T170" s="70"/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T170" s="15" t="s">
        <v>125</v>
      </c>
      <c r="AU170" s="15" t="s">
        <v>86</v>
      </c>
    </row>
    <row r="171" spans="1:65" s="2" customFormat="1" ht="16.5" customHeight="1">
      <c r="A171" s="32"/>
      <c r="B171" s="33"/>
      <c r="C171" s="184" t="s">
        <v>230</v>
      </c>
      <c r="D171" s="184" t="s">
        <v>118</v>
      </c>
      <c r="E171" s="185" t="s">
        <v>231</v>
      </c>
      <c r="F171" s="186" t="s">
        <v>232</v>
      </c>
      <c r="G171" s="187" t="s">
        <v>227</v>
      </c>
      <c r="H171" s="188">
        <v>30</v>
      </c>
      <c r="I171" s="189"/>
      <c r="J171" s="190">
        <f>ROUND(I171*H171,2)</f>
        <v>0</v>
      </c>
      <c r="K171" s="186" t="s">
        <v>122</v>
      </c>
      <c r="L171" s="37"/>
      <c r="M171" s="191" t="s">
        <v>1</v>
      </c>
      <c r="N171" s="192" t="s">
        <v>42</v>
      </c>
      <c r="O171" s="69"/>
      <c r="P171" s="193">
        <f>O171*H171</f>
        <v>0</v>
      </c>
      <c r="Q171" s="193">
        <v>0</v>
      </c>
      <c r="R171" s="193">
        <f>Q171*H171</f>
        <v>0</v>
      </c>
      <c r="S171" s="193">
        <v>0</v>
      </c>
      <c r="T171" s="194">
        <f>S171*H171</f>
        <v>0</v>
      </c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195" t="s">
        <v>123</v>
      </c>
      <c r="AT171" s="195" t="s">
        <v>118</v>
      </c>
      <c r="AU171" s="195" t="s">
        <v>86</v>
      </c>
      <c r="AY171" s="15" t="s">
        <v>115</v>
      </c>
      <c r="BE171" s="196">
        <f>IF(N171="základní",J171,0)</f>
        <v>0</v>
      </c>
      <c r="BF171" s="196">
        <f>IF(N171="snížená",J171,0)</f>
        <v>0</v>
      </c>
      <c r="BG171" s="196">
        <f>IF(N171="zákl. přenesená",J171,0)</f>
        <v>0</v>
      </c>
      <c r="BH171" s="196">
        <f>IF(N171="sníž. přenesená",J171,0)</f>
        <v>0</v>
      </c>
      <c r="BI171" s="196">
        <f>IF(N171="nulová",J171,0)</f>
        <v>0</v>
      </c>
      <c r="BJ171" s="15" t="s">
        <v>84</v>
      </c>
      <c r="BK171" s="196">
        <f>ROUND(I171*H171,2)</f>
        <v>0</v>
      </c>
      <c r="BL171" s="15" t="s">
        <v>123</v>
      </c>
      <c r="BM171" s="195" t="s">
        <v>233</v>
      </c>
    </row>
    <row r="172" spans="1:65" s="2" customFormat="1" ht="28.8">
      <c r="A172" s="32"/>
      <c r="B172" s="33"/>
      <c r="C172" s="34"/>
      <c r="D172" s="197" t="s">
        <v>125</v>
      </c>
      <c r="E172" s="34"/>
      <c r="F172" s="198" t="s">
        <v>234</v>
      </c>
      <c r="G172" s="34"/>
      <c r="H172" s="34"/>
      <c r="I172" s="199"/>
      <c r="J172" s="34"/>
      <c r="K172" s="34"/>
      <c r="L172" s="37"/>
      <c r="M172" s="200"/>
      <c r="N172" s="201"/>
      <c r="O172" s="69"/>
      <c r="P172" s="69"/>
      <c r="Q172" s="69"/>
      <c r="R172" s="69"/>
      <c r="S172" s="69"/>
      <c r="T172" s="70"/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T172" s="15" t="s">
        <v>125</v>
      </c>
      <c r="AU172" s="15" t="s">
        <v>86</v>
      </c>
    </row>
    <row r="173" spans="1:65" s="2" customFormat="1" ht="16.5" customHeight="1">
      <c r="A173" s="32"/>
      <c r="B173" s="33"/>
      <c r="C173" s="184" t="s">
        <v>235</v>
      </c>
      <c r="D173" s="184" t="s">
        <v>118</v>
      </c>
      <c r="E173" s="185" t="s">
        <v>236</v>
      </c>
      <c r="F173" s="186" t="s">
        <v>237</v>
      </c>
      <c r="G173" s="187" t="s">
        <v>211</v>
      </c>
      <c r="H173" s="188">
        <v>4.5599999999999996</v>
      </c>
      <c r="I173" s="189"/>
      <c r="J173" s="190">
        <f>ROUND(I173*H173,2)</f>
        <v>0</v>
      </c>
      <c r="K173" s="186" t="s">
        <v>122</v>
      </c>
      <c r="L173" s="37"/>
      <c r="M173" s="191" t="s">
        <v>1</v>
      </c>
      <c r="N173" s="192" t="s">
        <v>42</v>
      </c>
      <c r="O173" s="69"/>
      <c r="P173" s="193">
        <f>O173*H173</f>
        <v>0</v>
      </c>
      <c r="Q173" s="193">
        <v>0</v>
      </c>
      <c r="R173" s="193">
        <f>Q173*H173</f>
        <v>0</v>
      </c>
      <c r="S173" s="193">
        <v>0</v>
      </c>
      <c r="T173" s="194">
        <f>S173*H173</f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95" t="s">
        <v>123</v>
      </c>
      <c r="AT173" s="195" t="s">
        <v>118</v>
      </c>
      <c r="AU173" s="195" t="s">
        <v>86</v>
      </c>
      <c r="AY173" s="15" t="s">
        <v>115</v>
      </c>
      <c r="BE173" s="196">
        <f>IF(N173="základní",J173,0)</f>
        <v>0</v>
      </c>
      <c r="BF173" s="196">
        <f>IF(N173="snížená",J173,0)</f>
        <v>0</v>
      </c>
      <c r="BG173" s="196">
        <f>IF(N173="zákl. přenesená",J173,0)</f>
        <v>0</v>
      </c>
      <c r="BH173" s="196">
        <f>IF(N173="sníž. přenesená",J173,0)</f>
        <v>0</v>
      </c>
      <c r="BI173" s="196">
        <f>IF(N173="nulová",J173,0)</f>
        <v>0</v>
      </c>
      <c r="BJ173" s="15" t="s">
        <v>84</v>
      </c>
      <c r="BK173" s="196">
        <f>ROUND(I173*H173,2)</f>
        <v>0</v>
      </c>
      <c r="BL173" s="15" t="s">
        <v>123</v>
      </c>
      <c r="BM173" s="195" t="s">
        <v>238</v>
      </c>
    </row>
    <row r="174" spans="1:65" s="2" customFormat="1" ht="19.2">
      <c r="A174" s="32"/>
      <c r="B174" s="33"/>
      <c r="C174" s="34"/>
      <c r="D174" s="197" t="s">
        <v>125</v>
      </c>
      <c r="E174" s="34"/>
      <c r="F174" s="198" t="s">
        <v>239</v>
      </c>
      <c r="G174" s="34"/>
      <c r="H174" s="34"/>
      <c r="I174" s="199"/>
      <c r="J174" s="34"/>
      <c r="K174" s="34"/>
      <c r="L174" s="37"/>
      <c r="M174" s="200"/>
      <c r="N174" s="201"/>
      <c r="O174" s="69"/>
      <c r="P174" s="69"/>
      <c r="Q174" s="69"/>
      <c r="R174" s="69"/>
      <c r="S174" s="69"/>
      <c r="T174" s="70"/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T174" s="15" t="s">
        <v>125</v>
      </c>
      <c r="AU174" s="15" t="s">
        <v>86</v>
      </c>
    </row>
    <row r="175" spans="1:65" s="2" customFormat="1" ht="16.5" customHeight="1">
      <c r="A175" s="32"/>
      <c r="B175" s="33"/>
      <c r="C175" s="184" t="s">
        <v>240</v>
      </c>
      <c r="D175" s="184" t="s">
        <v>118</v>
      </c>
      <c r="E175" s="185" t="s">
        <v>241</v>
      </c>
      <c r="F175" s="186" t="s">
        <v>242</v>
      </c>
      <c r="G175" s="187" t="s">
        <v>133</v>
      </c>
      <c r="H175" s="188">
        <v>340.26</v>
      </c>
      <c r="I175" s="189"/>
      <c r="J175" s="190">
        <f>ROUND(I175*H175,2)</f>
        <v>0</v>
      </c>
      <c r="K175" s="186" t="s">
        <v>122</v>
      </c>
      <c r="L175" s="37"/>
      <c r="M175" s="191" t="s">
        <v>1</v>
      </c>
      <c r="N175" s="192" t="s">
        <v>42</v>
      </c>
      <c r="O175" s="69"/>
      <c r="P175" s="193">
        <f>O175*H175</f>
        <v>0</v>
      </c>
      <c r="Q175" s="193">
        <v>0</v>
      </c>
      <c r="R175" s="193">
        <f>Q175*H175</f>
        <v>0</v>
      </c>
      <c r="S175" s="193">
        <v>0</v>
      </c>
      <c r="T175" s="194">
        <f>S175*H175</f>
        <v>0</v>
      </c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195" t="s">
        <v>123</v>
      </c>
      <c r="AT175" s="195" t="s">
        <v>118</v>
      </c>
      <c r="AU175" s="195" t="s">
        <v>86</v>
      </c>
      <c r="AY175" s="15" t="s">
        <v>115</v>
      </c>
      <c r="BE175" s="196">
        <f>IF(N175="základní",J175,0)</f>
        <v>0</v>
      </c>
      <c r="BF175" s="196">
        <f>IF(N175="snížená",J175,0)</f>
        <v>0</v>
      </c>
      <c r="BG175" s="196">
        <f>IF(N175="zákl. přenesená",J175,0)</f>
        <v>0</v>
      </c>
      <c r="BH175" s="196">
        <f>IF(N175="sníž. přenesená",J175,0)</f>
        <v>0</v>
      </c>
      <c r="BI175" s="196">
        <f>IF(N175="nulová",J175,0)</f>
        <v>0</v>
      </c>
      <c r="BJ175" s="15" t="s">
        <v>84</v>
      </c>
      <c r="BK175" s="196">
        <f>ROUND(I175*H175,2)</f>
        <v>0</v>
      </c>
      <c r="BL175" s="15" t="s">
        <v>123</v>
      </c>
      <c r="BM175" s="195" t="s">
        <v>243</v>
      </c>
    </row>
    <row r="176" spans="1:65" s="2" customFormat="1" ht="19.2">
      <c r="A176" s="32"/>
      <c r="B176" s="33"/>
      <c r="C176" s="34"/>
      <c r="D176" s="197" t="s">
        <v>125</v>
      </c>
      <c r="E176" s="34"/>
      <c r="F176" s="198" t="s">
        <v>244</v>
      </c>
      <c r="G176" s="34"/>
      <c r="H176" s="34"/>
      <c r="I176" s="199"/>
      <c r="J176" s="34"/>
      <c r="K176" s="34"/>
      <c r="L176" s="37"/>
      <c r="M176" s="200"/>
      <c r="N176" s="201"/>
      <c r="O176" s="69"/>
      <c r="P176" s="69"/>
      <c r="Q176" s="69"/>
      <c r="R176" s="69"/>
      <c r="S176" s="69"/>
      <c r="T176" s="70"/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T176" s="15" t="s">
        <v>125</v>
      </c>
      <c r="AU176" s="15" t="s">
        <v>86</v>
      </c>
    </row>
    <row r="177" spans="1:65" s="13" customFormat="1" ht="10.199999999999999">
      <c r="B177" s="202"/>
      <c r="C177" s="203"/>
      <c r="D177" s="197" t="s">
        <v>159</v>
      </c>
      <c r="E177" s="204" t="s">
        <v>1</v>
      </c>
      <c r="F177" s="205" t="s">
        <v>224</v>
      </c>
      <c r="G177" s="203"/>
      <c r="H177" s="206">
        <v>340.26</v>
      </c>
      <c r="I177" s="207"/>
      <c r="J177" s="203"/>
      <c r="K177" s="203"/>
      <c r="L177" s="208"/>
      <c r="M177" s="209"/>
      <c r="N177" s="210"/>
      <c r="O177" s="210"/>
      <c r="P177" s="210"/>
      <c r="Q177" s="210"/>
      <c r="R177" s="210"/>
      <c r="S177" s="210"/>
      <c r="T177" s="211"/>
      <c r="AT177" s="212" t="s">
        <v>159</v>
      </c>
      <c r="AU177" s="212" t="s">
        <v>86</v>
      </c>
      <c r="AV177" s="13" t="s">
        <v>86</v>
      </c>
      <c r="AW177" s="13" t="s">
        <v>34</v>
      </c>
      <c r="AX177" s="13" t="s">
        <v>84</v>
      </c>
      <c r="AY177" s="212" t="s">
        <v>115</v>
      </c>
    </row>
    <row r="178" spans="1:65" s="2" customFormat="1" ht="21.75" customHeight="1">
      <c r="A178" s="32"/>
      <c r="B178" s="33"/>
      <c r="C178" s="184" t="s">
        <v>245</v>
      </c>
      <c r="D178" s="184" t="s">
        <v>118</v>
      </c>
      <c r="E178" s="185" t="s">
        <v>246</v>
      </c>
      <c r="F178" s="186" t="s">
        <v>247</v>
      </c>
      <c r="G178" s="187" t="s">
        <v>133</v>
      </c>
      <c r="H178" s="188">
        <v>21.6</v>
      </c>
      <c r="I178" s="189"/>
      <c r="J178" s="190">
        <f>ROUND(I178*H178,2)</f>
        <v>0</v>
      </c>
      <c r="K178" s="186" t="s">
        <v>122</v>
      </c>
      <c r="L178" s="37"/>
      <c r="M178" s="191" t="s">
        <v>1</v>
      </c>
      <c r="N178" s="192" t="s">
        <v>42</v>
      </c>
      <c r="O178" s="69"/>
      <c r="P178" s="193">
        <f>O178*H178</f>
        <v>0</v>
      </c>
      <c r="Q178" s="193">
        <v>0</v>
      </c>
      <c r="R178" s="193">
        <f>Q178*H178</f>
        <v>0</v>
      </c>
      <c r="S178" s="193">
        <v>0</v>
      </c>
      <c r="T178" s="194">
        <f>S178*H178</f>
        <v>0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195" t="s">
        <v>123</v>
      </c>
      <c r="AT178" s="195" t="s">
        <v>118</v>
      </c>
      <c r="AU178" s="195" t="s">
        <v>86</v>
      </c>
      <c r="AY178" s="15" t="s">
        <v>115</v>
      </c>
      <c r="BE178" s="196">
        <f>IF(N178="základní",J178,0)</f>
        <v>0</v>
      </c>
      <c r="BF178" s="196">
        <f>IF(N178="snížená",J178,0)</f>
        <v>0</v>
      </c>
      <c r="BG178" s="196">
        <f>IF(N178="zákl. přenesená",J178,0)</f>
        <v>0</v>
      </c>
      <c r="BH178" s="196">
        <f>IF(N178="sníž. přenesená",J178,0)</f>
        <v>0</v>
      </c>
      <c r="BI178" s="196">
        <f>IF(N178="nulová",J178,0)</f>
        <v>0</v>
      </c>
      <c r="BJ178" s="15" t="s">
        <v>84</v>
      </c>
      <c r="BK178" s="196">
        <f>ROUND(I178*H178,2)</f>
        <v>0</v>
      </c>
      <c r="BL178" s="15" t="s">
        <v>123</v>
      </c>
      <c r="BM178" s="195" t="s">
        <v>248</v>
      </c>
    </row>
    <row r="179" spans="1:65" s="2" customFormat="1" ht="19.2">
      <c r="A179" s="32"/>
      <c r="B179" s="33"/>
      <c r="C179" s="34"/>
      <c r="D179" s="197" t="s">
        <v>125</v>
      </c>
      <c r="E179" s="34"/>
      <c r="F179" s="198" t="s">
        <v>249</v>
      </c>
      <c r="G179" s="34"/>
      <c r="H179" s="34"/>
      <c r="I179" s="199"/>
      <c r="J179" s="34"/>
      <c r="K179" s="34"/>
      <c r="L179" s="37"/>
      <c r="M179" s="200"/>
      <c r="N179" s="201"/>
      <c r="O179" s="69"/>
      <c r="P179" s="69"/>
      <c r="Q179" s="69"/>
      <c r="R179" s="69"/>
      <c r="S179" s="69"/>
      <c r="T179" s="70"/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T179" s="15" t="s">
        <v>125</v>
      </c>
      <c r="AU179" s="15" t="s">
        <v>86</v>
      </c>
    </row>
    <row r="180" spans="1:65" s="13" customFormat="1" ht="10.199999999999999">
      <c r="B180" s="202"/>
      <c r="C180" s="203"/>
      <c r="D180" s="197" t="s">
        <v>159</v>
      </c>
      <c r="E180" s="204" t="s">
        <v>1</v>
      </c>
      <c r="F180" s="205" t="s">
        <v>250</v>
      </c>
      <c r="G180" s="203"/>
      <c r="H180" s="206">
        <v>21.6</v>
      </c>
      <c r="I180" s="207"/>
      <c r="J180" s="203"/>
      <c r="K180" s="203"/>
      <c r="L180" s="208"/>
      <c r="M180" s="209"/>
      <c r="N180" s="210"/>
      <c r="O180" s="210"/>
      <c r="P180" s="210"/>
      <c r="Q180" s="210"/>
      <c r="R180" s="210"/>
      <c r="S180" s="210"/>
      <c r="T180" s="211"/>
      <c r="AT180" s="212" t="s">
        <v>159</v>
      </c>
      <c r="AU180" s="212" t="s">
        <v>86</v>
      </c>
      <c r="AV180" s="13" t="s">
        <v>86</v>
      </c>
      <c r="AW180" s="13" t="s">
        <v>34</v>
      </c>
      <c r="AX180" s="13" t="s">
        <v>84</v>
      </c>
      <c r="AY180" s="212" t="s">
        <v>115</v>
      </c>
    </row>
    <row r="181" spans="1:65" s="2" customFormat="1" ht="21.75" customHeight="1">
      <c r="A181" s="32"/>
      <c r="B181" s="33"/>
      <c r="C181" s="184" t="s">
        <v>251</v>
      </c>
      <c r="D181" s="184" t="s">
        <v>118</v>
      </c>
      <c r="E181" s="185" t="s">
        <v>252</v>
      </c>
      <c r="F181" s="186" t="s">
        <v>253</v>
      </c>
      <c r="G181" s="187" t="s">
        <v>133</v>
      </c>
      <c r="H181" s="188">
        <v>21.6</v>
      </c>
      <c r="I181" s="189"/>
      <c r="J181" s="190">
        <f>ROUND(I181*H181,2)</f>
        <v>0</v>
      </c>
      <c r="K181" s="186" t="s">
        <v>122</v>
      </c>
      <c r="L181" s="37"/>
      <c r="M181" s="191" t="s">
        <v>1</v>
      </c>
      <c r="N181" s="192" t="s">
        <v>42</v>
      </c>
      <c r="O181" s="69"/>
      <c r="P181" s="193">
        <f>O181*H181</f>
        <v>0</v>
      </c>
      <c r="Q181" s="193">
        <v>0</v>
      </c>
      <c r="R181" s="193">
        <f>Q181*H181</f>
        <v>0</v>
      </c>
      <c r="S181" s="193">
        <v>0</v>
      </c>
      <c r="T181" s="194">
        <f>S181*H181</f>
        <v>0</v>
      </c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195" t="s">
        <v>123</v>
      </c>
      <c r="AT181" s="195" t="s">
        <v>118</v>
      </c>
      <c r="AU181" s="195" t="s">
        <v>86</v>
      </c>
      <c r="AY181" s="15" t="s">
        <v>115</v>
      </c>
      <c r="BE181" s="196">
        <f>IF(N181="základní",J181,0)</f>
        <v>0</v>
      </c>
      <c r="BF181" s="196">
        <f>IF(N181="snížená",J181,0)</f>
        <v>0</v>
      </c>
      <c r="BG181" s="196">
        <f>IF(N181="zákl. přenesená",J181,0)</f>
        <v>0</v>
      </c>
      <c r="BH181" s="196">
        <f>IF(N181="sníž. přenesená",J181,0)</f>
        <v>0</v>
      </c>
      <c r="BI181" s="196">
        <f>IF(N181="nulová",J181,0)</f>
        <v>0</v>
      </c>
      <c r="BJ181" s="15" t="s">
        <v>84</v>
      </c>
      <c r="BK181" s="196">
        <f>ROUND(I181*H181,2)</f>
        <v>0</v>
      </c>
      <c r="BL181" s="15" t="s">
        <v>123</v>
      </c>
      <c r="BM181" s="195" t="s">
        <v>254</v>
      </c>
    </row>
    <row r="182" spans="1:65" s="2" customFormat="1" ht="19.2">
      <c r="A182" s="32"/>
      <c r="B182" s="33"/>
      <c r="C182" s="34"/>
      <c r="D182" s="197" t="s">
        <v>125</v>
      </c>
      <c r="E182" s="34"/>
      <c r="F182" s="198" t="s">
        <v>255</v>
      </c>
      <c r="G182" s="34"/>
      <c r="H182" s="34"/>
      <c r="I182" s="199"/>
      <c r="J182" s="34"/>
      <c r="K182" s="34"/>
      <c r="L182" s="37"/>
      <c r="M182" s="200"/>
      <c r="N182" s="201"/>
      <c r="O182" s="69"/>
      <c r="P182" s="69"/>
      <c r="Q182" s="69"/>
      <c r="R182" s="69"/>
      <c r="S182" s="69"/>
      <c r="T182" s="70"/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T182" s="15" t="s">
        <v>125</v>
      </c>
      <c r="AU182" s="15" t="s">
        <v>86</v>
      </c>
    </row>
    <row r="183" spans="1:65" s="13" customFormat="1" ht="10.199999999999999">
      <c r="B183" s="202"/>
      <c r="C183" s="203"/>
      <c r="D183" s="197" t="s">
        <v>159</v>
      </c>
      <c r="E183" s="204" t="s">
        <v>1</v>
      </c>
      <c r="F183" s="205" t="s">
        <v>250</v>
      </c>
      <c r="G183" s="203"/>
      <c r="H183" s="206">
        <v>21.6</v>
      </c>
      <c r="I183" s="207"/>
      <c r="J183" s="203"/>
      <c r="K183" s="203"/>
      <c r="L183" s="208"/>
      <c r="M183" s="209"/>
      <c r="N183" s="210"/>
      <c r="O183" s="210"/>
      <c r="P183" s="210"/>
      <c r="Q183" s="210"/>
      <c r="R183" s="210"/>
      <c r="S183" s="210"/>
      <c r="T183" s="211"/>
      <c r="AT183" s="212" t="s">
        <v>159</v>
      </c>
      <c r="AU183" s="212" t="s">
        <v>86</v>
      </c>
      <c r="AV183" s="13" t="s">
        <v>86</v>
      </c>
      <c r="AW183" s="13" t="s">
        <v>34</v>
      </c>
      <c r="AX183" s="13" t="s">
        <v>84</v>
      </c>
      <c r="AY183" s="212" t="s">
        <v>115</v>
      </c>
    </row>
    <row r="184" spans="1:65" s="2" customFormat="1" ht="16.5" customHeight="1">
      <c r="A184" s="32"/>
      <c r="B184" s="33"/>
      <c r="C184" s="184" t="s">
        <v>256</v>
      </c>
      <c r="D184" s="184" t="s">
        <v>118</v>
      </c>
      <c r="E184" s="185" t="s">
        <v>257</v>
      </c>
      <c r="F184" s="186" t="s">
        <v>258</v>
      </c>
      <c r="G184" s="187" t="s">
        <v>121</v>
      </c>
      <c r="H184" s="188">
        <v>9</v>
      </c>
      <c r="I184" s="189"/>
      <c r="J184" s="190">
        <f>ROUND(I184*H184,2)</f>
        <v>0</v>
      </c>
      <c r="K184" s="186" t="s">
        <v>122</v>
      </c>
      <c r="L184" s="37"/>
      <c r="M184" s="191" t="s">
        <v>1</v>
      </c>
      <c r="N184" s="192" t="s">
        <v>42</v>
      </c>
      <c r="O184" s="69"/>
      <c r="P184" s="193">
        <f>O184*H184</f>
        <v>0</v>
      </c>
      <c r="Q184" s="193">
        <v>0</v>
      </c>
      <c r="R184" s="193">
        <f>Q184*H184</f>
        <v>0</v>
      </c>
      <c r="S184" s="193">
        <v>0</v>
      </c>
      <c r="T184" s="194">
        <f>S184*H184</f>
        <v>0</v>
      </c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195" t="s">
        <v>123</v>
      </c>
      <c r="AT184" s="195" t="s">
        <v>118</v>
      </c>
      <c r="AU184" s="195" t="s">
        <v>86</v>
      </c>
      <c r="AY184" s="15" t="s">
        <v>115</v>
      </c>
      <c r="BE184" s="196">
        <f>IF(N184="základní",J184,0)</f>
        <v>0</v>
      </c>
      <c r="BF184" s="196">
        <f>IF(N184="snížená",J184,0)</f>
        <v>0</v>
      </c>
      <c r="BG184" s="196">
        <f>IF(N184="zákl. přenesená",J184,0)</f>
        <v>0</v>
      </c>
      <c r="BH184" s="196">
        <f>IF(N184="sníž. přenesená",J184,0)</f>
        <v>0</v>
      </c>
      <c r="BI184" s="196">
        <f>IF(N184="nulová",J184,0)</f>
        <v>0</v>
      </c>
      <c r="BJ184" s="15" t="s">
        <v>84</v>
      </c>
      <c r="BK184" s="196">
        <f>ROUND(I184*H184,2)</f>
        <v>0</v>
      </c>
      <c r="BL184" s="15" t="s">
        <v>123</v>
      </c>
      <c r="BM184" s="195" t="s">
        <v>259</v>
      </c>
    </row>
    <row r="185" spans="1:65" s="2" customFormat="1" ht="10.199999999999999">
      <c r="A185" s="32"/>
      <c r="B185" s="33"/>
      <c r="C185" s="34"/>
      <c r="D185" s="197" t="s">
        <v>125</v>
      </c>
      <c r="E185" s="34"/>
      <c r="F185" s="198" t="s">
        <v>258</v>
      </c>
      <c r="G185" s="34"/>
      <c r="H185" s="34"/>
      <c r="I185" s="199"/>
      <c r="J185" s="34"/>
      <c r="K185" s="34"/>
      <c r="L185" s="37"/>
      <c r="M185" s="200"/>
      <c r="N185" s="201"/>
      <c r="O185" s="69"/>
      <c r="P185" s="69"/>
      <c r="Q185" s="69"/>
      <c r="R185" s="69"/>
      <c r="S185" s="69"/>
      <c r="T185" s="70"/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T185" s="15" t="s">
        <v>125</v>
      </c>
      <c r="AU185" s="15" t="s">
        <v>86</v>
      </c>
    </row>
    <row r="186" spans="1:65" s="2" customFormat="1" ht="16.5" customHeight="1">
      <c r="A186" s="32"/>
      <c r="B186" s="33"/>
      <c r="C186" s="184" t="s">
        <v>260</v>
      </c>
      <c r="D186" s="184" t="s">
        <v>118</v>
      </c>
      <c r="E186" s="185" t="s">
        <v>261</v>
      </c>
      <c r="F186" s="186" t="s">
        <v>262</v>
      </c>
      <c r="G186" s="187" t="s">
        <v>121</v>
      </c>
      <c r="H186" s="188">
        <v>9</v>
      </c>
      <c r="I186" s="189"/>
      <c r="J186" s="190">
        <f>ROUND(I186*H186,2)</f>
        <v>0</v>
      </c>
      <c r="K186" s="186" t="s">
        <v>122</v>
      </c>
      <c r="L186" s="37"/>
      <c r="M186" s="191" t="s">
        <v>1</v>
      </c>
      <c r="N186" s="192" t="s">
        <v>42</v>
      </c>
      <c r="O186" s="69"/>
      <c r="P186" s="193">
        <f>O186*H186</f>
        <v>0</v>
      </c>
      <c r="Q186" s="193">
        <v>0</v>
      </c>
      <c r="R186" s="193">
        <f>Q186*H186</f>
        <v>0</v>
      </c>
      <c r="S186" s="193">
        <v>0</v>
      </c>
      <c r="T186" s="194">
        <f>S186*H186</f>
        <v>0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195" t="s">
        <v>123</v>
      </c>
      <c r="AT186" s="195" t="s">
        <v>118</v>
      </c>
      <c r="AU186" s="195" t="s">
        <v>86</v>
      </c>
      <c r="AY186" s="15" t="s">
        <v>115</v>
      </c>
      <c r="BE186" s="196">
        <f>IF(N186="základní",J186,0)</f>
        <v>0</v>
      </c>
      <c r="BF186" s="196">
        <f>IF(N186="snížená",J186,0)</f>
        <v>0</v>
      </c>
      <c r="BG186" s="196">
        <f>IF(N186="zákl. přenesená",J186,0)</f>
        <v>0</v>
      </c>
      <c r="BH186" s="196">
        <f>IF(N186="sníž. přenesená",J186,0)</f>
        <v>0</v>
      </c>
      <c r="BI186" s="196">
        <f>IF(N186="nulová",J186,0)</f>
        <v>0</v>
      </c>
      <c r="BJ186" s="15" t="s">
        <v>84</v>
      </c>
      <c r="BK186" s="196">
        <f>ROUND(I186*H186,2)</f>
        <v>0</v>
      </c>
      <c r="BL186" s="15" t="s">
        <v>123</v>
      </c>
      <c r="BM186" s="195" t="s">
        <v>263</v>
      </c>
    </row>
    <row r="187" spans="1:65" s="2" customFormat="1" ht="10.199999999999999">
      <c r="A187" s="32"/>
      <c r="B187" s="33"/>
      <c r="C187" s="34"/>
      <c r="D187" s="197" t="s">
        <v>125</v>
      </c>
      <c r="E187" s="34"/>
      <c r="F187" s="198" t="s">
        <v>264</v>
      </c>
      <c r="G187" s="34"/>
      <c r="H187" s="34"/>
      <c r="I187" s="199"/>
      <c r="J187" s="34"/>
      <c r="K187" s="34"/>
      <c r="L187" s="37"/>
      <c r="M187" s="200"/>
      <c r="N187" s="201"/>
      <c r="O187" s="69"/>
      <c r="P187" s="69"/>
      <c r="Q187" s="69"/>
      <c r="R187" s="69"/>
      <c r="S187" s="69"/>
      <c r="T187" s="70"/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T187" s="15" t="s">
        <v>125</v>
      </c>
      <c r="AU187" s="15" t="s">
        <v>86</v>
      </c>
    </row>
    <row r="188" spans="1:65" s="2" customFormat="1" ht="16.5" customHeight="1">
      <c r="A188" s="32"/>
      <c r="B188" s="33"/>
      <c r="C188" s="184" t="s">
        <v>265</v>
      </c>
      <c r="D188" s="184" t="s">
        <v>118</v>
      </c>
      <c r="E188" s="185" t="s">
        <v>266</v>
      </c>
      <c r="F188" s="186" t="s">
        <v>267</v>
      </c>
      <c r="G188" s="187" t="s">
        <v>121</v>
      </c>
      <c r="H188" s="188">
        <v>9</v>
      </c>
      <c r="I188" s="189"/>
      <c r="J188" s="190">
        <f>ROUND(I188*H188,2)</f>
        <v>0</v>
      </c>
      <c r="K188" s="186" t="s">
        <v>122</v>
      </c>
      <c r="L188" s="37"/>
      <c r="M188" s="191" t="s">
        <v>1</v>
      </c>
      <c r="N188" s="192" t="s">
        <v>42</v>
      </c>
      <c r="O188" s="69"/>
      <c r="P188" s="193">
        <f>O188*H188</f>
        <v>0</v>
      </c>
      <c r="Q188" s="193">
        <v>0</v>
      </c>
      <c r="R188" s="193">
        <f>Q188*H188</f>
        <v>0</v>
      </c>
      <c r="S188" s="193">
        <v>0</v>
      </c>
      <c r="T188" s="194">
        <f>S188*H188</f>
        <v>0</v>
      </c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R188" s="195" t="s">
        <v>123</v>
      </c>
      <c r="AT188" s="195" t="s">
        <v>118</v>
      </c>
      <c r="AU188" s="195" t="s">
        <v>86</v>
      </c>
      <c r="AY188" s="15" t="s">
        <v>115</v>
      </c>
      <c r="BE188" s="196">
        <f>IF(N188="základní",J188,0)</f>
        <v>0</v>
      </c>
      <c r="BF188" s="196">
        <f>IF(N188="snížená",J188,0)</f>
        <v>0</v>
      </c>
      <c r="BG188" s="196">
        <f>IF(N188="zákl. přenesená",J188,0)</f>
        <v>0</v>
      </c>
      <c r="BH188" s="196">
        <f>IF(N188="sníž. přenesená",J188,0)</f>
        <v>0</v>
      </c>
      <c r="BI188" s="196">
        <f>IF(N188="nulová",J188,0)</f>
        <v>0</v>
      </c>
      <c r="BJ188" s="15" t="s">
        <v>84</v>
      </c>
      <c r="BK188" s="196">
        <f>ROUND(I188*H188,2)</f>
        <v>0</v>
      </c>
      <c r="BL188" s="15" t="s">
        <v>123</v>
      </c>
      <c r="BM188" s="195" t="s">
        <v>268</v>
      </c>
    </row>
    <row r="189" spans="1:65" s="2" customFormat="1" ht="10.199999999999999">
      <c r="A189" s="32"/>
      <c r="B189" s="33"/>
      <c r="C189" s="34"/>
      <c r="D189" s="197" t="s">
        <v>125</v>
      </c>
      <c r="E189" s="34"/>
      <c r="F189" s="198" t="s">
        <v>267</v>
      </c>
      <c r="G189" s="34"/>
      <c r="H189" s="34"/>
      <c r="I189" s="199"/>
      <c r="J189" s="34"/>
      <c r="K189" s="34"/>
      <c r="L189" s="37"/>
      <c r="M189" s="200"/>
      <c r="N189" s="201"/>
      <c r="O189" s="69"/>
      <c r="P189" s="69"/>
      <c r="Q189" s="69"/>
      <c r="R189" s="69"/>
      <c r="S189" s="69"/>
      <c r="T189" s="70"/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T189" s="15" t="s">
        <v>125</v>
      </c>
      <c r="AU189" s="15" t="s">
        <v>86</v>
      </c>
    </row>
    <row r="190" spans="1:65" s="2" customFormat="1" ht="16.5" customHeight="1">
      <c r="A190" s="32"/>
      <c r="B190" s="33"/>
      <c r="C190" s="184" t="s">
        <v>269</v>
      </c>
      <c r="D190" s="184" t="s">
        <v>118</v>
      </c>
      <c r="E190" s="185" t="s">
        <v>270</v>
      </c>
      <c r="F190" s="186" t="s">
        <v>271</v>
      </c>
      <c r="G190" s="187" t="s">
        <v>121</v>
      </c>
      <c r="H190" s="188">
        <v>9</v>
      </c>
      <c r="I190" s="189"/>
      <c r="J190" s="190">
        <f>ROUND(I190*H190,2)</f>
        <v>0</v>
      </c>
      <c r="K190" s="186" t="s">
        <v>122</v>
      </c>
      <c r="L190" s="37"/>
      <c r="M190" s="191" t="s">
        <v>1</v>
      </c>
      <c r="N190" s="192" t="s">
        <v>42</v>
      </c>
      <c r="O190" s="69"/>
      <c r="P190" s="193">
        <f>O190*H190</f>
        <v>0</v>
      </c>
      <c r="Q190" s="193">
        <v>0</v>
      </c>
      <c r="R190" s="193">
        <f>Q190*H190</f>
        <v>0</v>
      </c>
      <c r="S190" s="193">
        <v>0</v>
      </c>
      <c r="T190" s="194">
        <f>S190*H190</f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95" t="s">
        <v>123</v>
      </c>
      <c r="AT190" s="195" t="s">
        <v>118</v>
      </c>
      <c r="AU190" s="195" t="s">
        <v>86</v>
      </c>
      <c r="AY190" s="15" t="s">
        <v>115</v>
      </c>
      <c r="BE190" s="196">
        <f>IF(N190="základní",J190,0)</f>
        <v>0</v>
      </c>
      <c r="BF190" s="196">
        <f>IF(N190="snížená",J190,0)</f>
        <v>0</v>
      </c>
      <c r="BG190" s="196">
        <f>IF(N190="zákl. přenesená",J190,0)</f>
        <v>0</v>
      </c>
      <c r="BH190" s="196">
        <f>IF(N190="sníž. přenesená",J190,0)</f>
        <v>0</v>
      </c>
      <c r="BI190" s="196">
        <f>IF(N190="nulová",J190,0)</f>
        <v>0</v>
      </c>
      <c r="BJ190" s="15" t="s">
        <v>84</v>
      </c>
      <c r="BK190" s="196">
        <f>ROUND(I190*H190,2)</f>
        <v>0</v>
      </c>
      <c r="BL190" s="15" t="s">
        <v>123</v>
      </c>
      <c r="BM190" s="195" t="s">
        <v>272</v>
      </c>
    </row>
    <row r="191" spans="1:65" s="2" customFormat="1" ht="10.199999999999999">
      <c r="A191" s="32"/>
      <c r="B191" s="33"/>
      <c r="C191" s="34"/>
      <c r="D191" s="197" t="s">
        <v>125</v>
      </c>
      <c r="E191" s="34"/>
      <c r="F191" s="198" t="s">
        <v>271</v>
      </c>
      <c r="G191" s="34"/>
      <c r="H191" s="34"/>
      <c r="I191" s="199"/>
      <c r="J191" s="34"/>
      <c r="K191" s="34"/>
      <c r="L191" s="37"/>
      <c r="M191" s="200"/>
      <c r="N191" s="201"/>
      <c r="O191" s="69"/>
      <c r="P191" s="69"/>
      <c r="Q191" s="69"/>
      <c r="R191" s="69"/>
      <c r="S191" s="69"/>
      <c r="T191" s="70"/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T191" s="15" t="s">
        <v>125</v>
      </c>
      <c r="AU191" s="15" t="s">
        <v>86</v>
      </c>
    </row>
    <row r="192" spans="1:65" s="2" customFormat="1" ht="16.5" customHeight="1">
      <c r="A192" s="32"/>
      <c r="B192" s="33"/>
      <c r="C192" s="213" t="s">
        <v>273</v>
      </c>
      <c r="D192" s="213" t="s">
        <v>274</v>
      </c>
      <c r="E192" s="214" t="s">
        <v>275</v>
      </c>
      <c r="F192" s="215" t="s">
        <v>276</v>
      </c>
      <c r="G192" s="216" t="s">
        <v>121</v>
      </c>
      <c r="H192" s="217">
        <v>34</v>
      </c>
      <c r="I192" s="218"/>
      <c r="J192" s="219">
        <f>ROUND(I192*H192,2)</f>
        <v>0</v>
      </c>
      <c r="K192" s="215" t="s">
        <v>122</v>
      </c>
      <c r="L192" s="220"/>
      <c r="M192" s="221" t="s">
        <v>1</v>
      </c>
      <c r="N192" s="222" t="s">
        <v>42</v>
      </c>
      <c r="O192" s="69"/>
      <c r="P192" s="193">
        <f>O192*H192</f>
        <v>0</v>
      </c>
      <c r="Q192" s="193">
        <v>5.9268000000000001</v>
      </c>
      <c r="R192" s="193">
        <f>Q192*H192</f>
        <v>201.5112</v>
      </c>
      <c r="S192" s="193">
        <v>0</v>
      </c>
      <c r="T192" s="194">
        <f>S192*H192</f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95" t="s">
        <v>277</v>
      </c>
      <c r="AT192" s="195" t="s">
        <v>274</v>
      </c>
      <c r="AU192" s="195" t="s">
        <v>86</v>
      </c>
      <c r="AY192" s="15" t="s">
        <v>115</v>
      </c>
      <c r="BE192" s="196">
        <f>IF(N192="základní",J192,0)</f>
        <v>0</v>
      </c>
      <c r="BF192" s="196">
        <f>IF(N192="snížená",J192,0)</f>
        <v>0</v>
      </c>
      <c r="BG192" s="196">
        <f>IF(N192="zákl. přenesená",J192,0)</f>
        <v>0</v>
      </c>
      <c r="BH192" s="196">
        <f>IF(N192="sníž. přenesená",J192,0)</f>
        <v>0</v>
      </c>
      <c r="BI192" s="196">
        <f>IF(N192="nulová",J192,0)</f>
        <v>0</v>
      </c>
      <c r="BJ192" s="15" t="s">
        <v>84</v>
      </c>
      <c r="BK192" s="196">
        <f>ROUND(I192*H192,2)</f>
        <v>0</v>
      </c>
      <c r="BL192" s="15" t="s">
        <v>277</v>
      </c>
      <c r="BM192" s="195" t="s">
        <v>278</v>
      </c>
    </row>
    <row r="193" spans="1:65" s="2" customFormat="1" ht="10.199999999999999">
      <c r="A193" s="32"/>
      <c r="B193" s="33"/>
      <c r="C193" s="34"/>
      <c r="D193" s="197" t="s">
        <v>125</v>
      </c>
      <c r="E193" s="34"/>
      <c r="F193" s="198" t="s">
        <v>276</v>
      </c>
      <c r="G193" s="34"/>
      <c r="H193" s="34"/>
      <c r="I193" s="199"/>
      <c r="J193" s="34"/>
      <c r="K193" s="34"/>
      <c r="L193" s="37"/>
      <c r="M193" s="200"/>
      <c r="N193" s="201"/>
      <c r="O193" s="69"/>
      <c r="P193" s="69"/>
      <c r="Q193" s="69"/>
      <c r="R193" s="69"/>
      <c r="S193" s="69"/>
      <c r="T193" s="70"/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T193" s="15" t="s">
        <v>125</v>
      </c>
      <c r="AU193" s="15" t="s">
        <v>86</v>
      </c>
    </row>
    <row r="194" spans="1:65" s="2" customFormat="1" ht="16.5" customHeight="1">
      <c r="A194" s="32"/>
      <c r="B194" s="33"/>
      <c r="C194" s="213" t="s">
        <v>279</v>
      </c>
      <c r="D194" s="213" t="s">
        <v>274</v>
      </c>
      <c r="E194" s="214" t="s">
        <v>280</v>
      </c>
      <c r="F194" s="215" t="s">
        <v>281</v>
      </c>
      <c r="G194" s="216" t="s">
        <v>121</v>
      </c>
      <c r="H194" s="217">
        <v>220</v>
      </c>
      <c r="I194" s="218"/>
      <c r="J194" s="219">
        <f>ROUND(I194*H194,2)</f>
        <v>0</v>
      </c>
      <c r="K194" s="215" t="s">
        <v>122</v>
      </c>
      <c r="L194" s="220"/>
      <c r="M194" s="221" t="s">
        <v>1</v>
      </c>
      <c r="N194" s="222" t="s">
        <v>42</v>
      </c>
      <c r="O194" s="69"/>
      <c r="P194" s="193">
        <f>O194*H194</f>
        <v>0</v>
      </c>
      <c r="Q194" s="193">
        <v>9.7000000000000003E-2</v>
      </c>
      <c r="R194" s="193">
        <f>Q194*H194</f>
        <v>21.34</v>
      </c>
      <c r="S194" s="193">
        <v>0</v>
      </c>
      <c r="T194" s="194">
        <f>S194*H194</f>
        <v>0</v>
      </c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R194" s="195" t="s">
        <v>277</v>
      </c>
      <c r="AT194" s="195" t="s">
        <v>274</v>
      </c>
      <c r="AU194" s="195" t="s">
        <v>86</v>
      </c>
      <c r="AY194" s="15" t="s">
        <v>115</v>
      </c>
      <c r="BE194" s="196">
        <f>IF(N194="základní",J194,0)</f>
        <v>0</v>
      </c>
      <c r="BF194" s="196">
        <f>IF(N194="snížená",J194,0)</f>
        <v>0</v>
      </c>
      <c r="BG194" s="196">
        <f>IF(N194="zákl. přenesená",J194,0)</f>
        <v>0</v>
      </c>
      <c r="BH194" s="196">
        <f>IF(N194="sníž. přenesená",J194,0)</f>
        <v>0</v>
      </c>
      <c r="BI194" s="196">
        <f>IF(N194="nulová",J194,0)</f>
        <v>0</v>
      </c>
      <c r="BJ194" s="15" t="s">
        <v>84</v>
      </c>
      <c r="BK194" s="196">
        <f>ROUND(I194*H194,2)</f>
        <v>0</v>
      </c>
      <c r="BL194" s="15" t="s">
        <v>277</v>
      </c>
      <c r="BM194" s="195" t="s">
        <v>282</v>
      </c>
    </row>
    <row r="195" spans="1:65" s="2" customFormat="1" ht="10.199999999999999">
      <c r="A195" s="32"/>
      <c r="B195" s="33"/>
      <c r="C195" s="34"/>
      <c r="D195" s="197" t="s">
        <v>125</v>
      </c>
      <c r="E195" s="34"/>
      <c r="F195" s="198" t="s">
        <v>281</v>
      </c>
      <c r="G195" s="34"/>
      <c r="H195" s="34"/>
      <c r="I195" s="199"/>
      <c r="J195" s="34"/>
      <c r="K195" s="34"/>
      <c r="L195" s="37"/>
      <c r="M195" s="200"/>
      <c r="N195" s="201"/>
      <c r="O195" s="69"/>
      <c r="P195" s="69"/>
      <c r="Q195" s="69"/>
      <c r="R195" s="69"/>
      <c r="S195" s="69"/>
      <c r="T195" s="70"/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T195" s="15" t="s">
        <v>125</v>
      </c>
      <c r="AU195" s="15" t="s">
        <v>86</v>
      </c>
    </row>
    <row r="196" spans="1:65" s="2" customFormat="1" ht="16.5" customHeight="1">
      <c r="A196" s="32"/>
      <c r="B196" s="33"/>
      <c r="C196" s="213" t="s">
        <v>283</v>
      </c>
      <c r="D196" s="213" t="s">
        <v>274</v>
      </c>
      <c r="E196" s="214" t="s">
        <v>284</v>
      </c>
      <c r="F196" s="215" t="s">
        <v>285</v>
      </c>
      <c r="G196" s="216" t="s">
        <v>286</v>
      </c>
      <c r="H196" s="217">
        <v>416.5</v>
      </c>
      <c r="I196" s="218"/>
      <c r="J196" s="219">
        <f>ROUND(I196*H196,2)</f>
        <v>0</v>
      </c>
      <c r="K196" s="215" t="s">
        <v>122</v>
      </c>
      <c r="L196" s="220"/>
      <c r="M196" s="221" t="s">
        <v>1</v>
      </c>
      <c r="N196" s="222" t="s">
        <v>42</v>
      </c>
      <c r="O196" s="69"/>
      <c r="P196" s="193">
        <f>O196*H196</f>
        <v>0</v>
      </c>
      <c r="Q196" s="193">
        <v>1</v>
      </c>
      <c r="R196" s="193">
        <f>Q196*H196</f>
        <v>416.5</v>
      </c>
      <c r="S196" s="193">
        <v>0</v>
      </c>
      <c r="T196" s="194">
        <f>S196*H196</f>
        <v>0</v>
      </c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R196" s="195" t="s">
        <v>277</v>
      </c>
      <c r="AT196" s="195" t="s">
        <v>274</v>
      </c>
      <c r="AU196" s="195" t="s">
        <v>86</v>
      </c>
      <c r="AY196" s="15" t="s">
        <v>115</v>
      </c>
      <c r="BE196" s="196">
        <f>IF(N196="základní",J196,0)</f>
        <v>0</v>
      </c>
      <c r="BF196" s="196">
        <f>IF(N196="snížená",J196,0)</f>
        <v>0</v>
      </c>
      <c r="BG196" s="196">
        <f>IF(N196="zákl. přenesená",J196,0)</f>
        <v>0</v>
      </c>
      <c r="BH196" s="196">
        <f>IF(N196="sníž. přenesená",J196,0)</f>
        <v>0</v>
      </c>
      <c r="BI196" s="196">
        <f>IF(N196="nulová",J196,0)</f>
        <v>0</v>
      </c>
      <c r="BJ196" s="15" t="s">
        <v>84</v>
      </c>
      <c r="BK196" s="196">
        <f>ROUND(I196*H196,2)</f>
        <v>0</v>
      </c>
      <c r="BL196" s="15" t="s">
        <v>277</v>
      </c>
      <c r="BM196" s="195" t="s">
        <v>287</v>
      </c>
    </row>
    <row r="197" spans="1:65" s="2" customFormat="1" ht="10.199999999999999">
      <c r="A197" s="32"/>
      <c r="B197" s="33"/>
      <c r="C197" s="34"/>
      <c r="D197" s="197" t="s">
        <v>125</v>
      </c>
      <c r="E197" s="34"/>
      <c r="F197" s="198" t="s">
        <v>285</v>
      </c>
      <c r="G197" s="34"/>
      <c r="H197" s="34"/>
      <c r="I197" s="199"/>
      <c r="J197" s="34"/>
      <c r="K197" s="34"/>
      <c r="L197" s="37"/>
      <c r="M197" s="200"/>
      <c r="N197" s="201"/>
      <c r="O197" s="69"/>
      <c r="P197" s="69"/>
      <c r="Q197" s="69"/>
      <c r="R197" s="69"/>
      <c r="S197" s="69"/>
      <c r="T197" s="70"/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T197" s="15" t="s">
        <v>125</v>
      </c>
      <c r="AU197" s="15" t="s">
        <v>86</v>
      </c>
    </row>
    <row r="198" spans="1:65" s="13" customFormat="1" ht="10.199999999999999">
      <c r="B198" s="202"/>
      <c r="C198" s="203"/>
      <c r="D198" s="197" t="s">
        <v>159</v>
      </c>
      <c r="E198" s="204" t="s">
        <v>1</v>
      </c>
      <c r="F198" s="205" t="s">
        <v>288</v>
      </c>
      <c r="G198" s="203"/>
      <c r="H198" s="206">
        <v>416.5</v>
      </c>
      <c r="I198" s="207"/>
      <c r="J198" s="203"/>
      <c r="K198" s="203"/>
      <c r="L198" s="208"/>
      <c r="M198" s="209"/>
      <c r="N198" s="210"/>
      <c r="O198" s="210"/>
      <c r="P198" s="210"/>
      <c r="Q198" s="210"/>
      <c r="R198" s="210"/>
      <c r="S198" s="210"/>
      <c r="T198" s="211"/>
      <c r="AT198" s="212" t="s">
        <v>159</v>
      </c>
      <c r="AU198" s="212" t="s">
        <v>86</v>
      </c>
      <c r="AV198" s="13" t="s">
        <v>86</v>
      </c>
      <c r="AW198" s="13" t="s">
        <v>34</v>
      </c>
      <c r="AX198" s="13" t="s">
        <v>84</v>
      </c>
      <c r="AY198" s="212" t="s">
        <v>115</v>
      </c>
    </row>
    <row r="199" spans="1:65" s="2" customFormat="1" ht="16.5" customHeight="1">
      <c r="A199" s="32"/>
      <c r="B199" s="33"/>
      <c r="C199" s="213" t="s">
        <v>289</v>
      </c>
      <c r="D199" s="213" t="s">
        <v>274</v>
      </c>
      <c r="E199" s="214" t="s">
        <v>290</v>
      </c>
      <c r="F199" s="215" t="s">
        <v>291</v>
      </c>
      <c r="G199" s="216" t="s">
        <v>121</v>
      </c>
      <c r="H199" s="217">
        <v>5686</v>
      </c>
      <c r="I199" s="218"/>
      <c r="J199" s="219">
        <f>ROUND(I199*H199,2)</f>
        <v>0</v>
      </c>
      <c r="K199" s="215" t="s">
        <v>122</v>
      </c>
      <c r="L199" s="220"/>
      <c r="M199" s="221" t="s">
        <v>1</v>
      </c>
      <c r="N199" s="222" t="s">
        <v>42</v>
      </c>
      <c r="O199" s="69"/>
      <c r="P199" s="193">
        <f>O199*H199</f>
        <v>0</v>
      </c>
      <c r="Q199" s="193">
        <v>1.8000000000000001E-4</v>
      </c>
      <c r="R199" s="193">
        <f>Q199*H199</f>
        <v>1.0234800000000002</v>
      </c>
      <c r="S199" s="193">
        <v>0</v>
      </c>
      <c r="T199" s="194">
        <f>S199*H199</f>
        <v>0</v>
      </c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R199" s="195" t="s">
        <v>277</v>
      </c>
      <c r="AT199" s="195" t="s">
        <v>274</v>
      </c>
      <c r="AU199" s="195" t="s">
        <v>86</v>
      </c>
      <c r="AY199" s="15" t="s">
        <v>115</v>
      </c>
      <c r="BE199" s="196">
        <f>IF(N199="základní",J199,0)</f>
        <v>0</v>
      </c>
      <c r="BF199" s="196">
        <f>IF(N199="snížená",J199,0)</f>
        <v>0</v>
      </c>
      <c r="BG199" s="196">
        <f>IF(N199="zákl. přenesená",J199,0)</f>
        <v>0</v>
      </c>
      <c r="BH199" s="196">
        <f>IF(N199="sníž. přenesená",J199,0)</f>
        <v>0</v>
      </c>
      <c r="BI199" s="196">
        <f>IF(N199="nulová",J199,0)</f>
        <v>0</v>
      </c>
      <c r="BJ199" s="15" t="s">
        <v>84</v>
      </c>
      <c r="BK199" s="196">
        <f>ROUND(I199*H199,2)</f>
        <v>0</v>
      </c>
      <c r="BL199" s="15" t="s">
        <v>277</v>
      </c>
      <c r="BM199" s="195" t="s">
        <v>292</v>
      </c>
    </row>
    <row r="200" spans="1:65" s="2" customFormat="1" ht="10.199999999999999">
      <c r="A200" s="32"/>
      <c r="B200" s="33"/>
      <c r="C200" s="34"/>
      <c r="D200" s="197" t="s">
        <v>125</v>
      </c>
      <c r="E200" s="34"/>
      <c r="F200" s="198" t="s">
        <v>291</v>
      </c>
      <c r="G200" s="34"/>
      <c r="H200" s="34"/>
      <c r="I200" s="199"/>
      <c r="J200" s="34"/>
      <c r="K200" s="34"/>
      <c r="L200" s="37"/>
      <c r="M200" s="200"/>
      <c r="N200" s="201"/>
      <c r="O200" s="69"/>
      <c r="P200" s="69"/>
      <c r="Q200" s="69"/>
      <c r="R200" s="69"/>
      <c r="S200" s="69"/>
      <c r="T200" s="70"/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T200" s="15" t="s">
        <v>125</v>
      </c>
      <c r="AU200" s="15" t="s">
        <v>86</v>
      </c>
    </row>
    <row r="201" spans="1:65" s="2" customFormat="1" ht="16.5" customHeight="1">
      <c r="A201" s="32"/>
      <c r="B201" s="33"/>
      <c r="C201" s="213" t="s">
        <v>293</v>
      </c>
      <c r="D201" s="213" t="s">
        <v>274</v>
      </c>
      <c r="E201" s="214" t="s">
        <v>294</v>
      </c>
      <c r="F201" s="215" t="s">
        <v>295</v>
      </c>
      <c r="G201" s="216" t="s">
        <v>121</v>
      </c>
      <c r="H201" s="217">
        <v>882</v>
      </c>
      <c r="I201" s="218"/>
      <c r="J201" s="219">
        <f>ROUND(I201*H201,2)</f>
        <v>0</v>
      </c>
      <c r="K201" s="215" t="s">
        <v>122</v>
      </c>
      <c r="L201" s="220"/>
      <c r="M201" s="221" t="s">
        <v>1</v>
      </c>
      <c r="N201" s="222" t="s">
        <v>42</v>
      </c>
      <c r="O201" s="69"/>
      <c r="P201" s="193">
        <f>O201*H201</f>
        <v>0</v>
      </c>
      <c r="Q201" s="193">
        <v>1.8000000000000001E-4</v>
      </c>
      <c r="R201" s="193">
        <f>Q201*H201</f>
        <v>0.15876000000000001</v>
      </c>
      <c r="S201" s="193">
        <v>0</v>
      </c>
      <c r="T201" s="194">
        <f>S201*H201</f>
        <v>0</v>
      </c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R201" s="195" t="s">
        <v>277</v>
      </c>
      <c r="AT201" s="195" t="s">
        <v>274</v>
      </c>
      <c r="AU201" s="195" t="s">
        <v>86</v>
      </c>
      <c r="AY201" s="15" t="s">
        <v>115</v>
      </c>
      <c r="BE201" s="196">
        <f>IF(N201="základní",J201,0)</f>
        <v>0</v>
      </c>
      <c r="BF201" s="196">
        <f>IF(N201="snížená",J201,0)</f>
        <v>0</v>
      </c>
      <c r="BG201" s="196">
        <f>IF(N201="zákl. přenesená",J201,0)</f>
        <v>0</v>
      </c>
      <c r="BH201" s="196">
        <f>IF(N201="sníž. přenesená",J201,0)</f>
        <v>0</v>
      </c>
      <c r="BI201" s="196">
        <f>IF(N201="nulová",J201,0)</f>
        <v>0</v>
      </c>
      <c r="BJ201" s="15" t="s">
        <v>84</v>
      </c>
      <c r="BK201" s="196">
        <f>ROUND(I201*H201,2)</f>
        <v>0</v>
      </c>
      <c r="BL201" s="15" t="s">
        <v>277</v>
      </c>
      <c r="BM201" s="195" t="s">
        <v>296</v>
      </c>
    </row>
    <row r="202" spans="1:65" s="2" customFormat="1" ht="10.199999999999999">
      <c r="A202" s="32"/>
      <c r="B202" s="33"/>
      <c r="C202" s="34"/>
      <c r="D202" s="197" t="s">
        <v>125</v>
      </c>
      <c r="E202" s="34"/>
      <c r="F202" s="198" t="s">
        <v>295</v>
      </c>
      <c r="G202" s="34"/>
      <c r="H202" s="34"/>
      <c r="I202" s="199"/>
      <c r="J202" s="34"/>
      <c r="K202" s="34"/>
      <c r="L202" s="37"/>
      <c r="M202" s="200"/>
      <c r="N202" s="201"/>
      <c r="O202" s="69"/>
      <c r="P202" s="69"/>
      <c r="Q202" s="69"/>
      <c r="R202" s="69"/>
      <c r="S202" s="69"/>
      <c r="T202" s="70"/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T202" s="15" t="s">
        <v>125</v>
      </c>
      <c r="AU202" s="15" t="s">
        <v>86</v>
      </c>
    </row>
    <row r="203" spans="1:65" s="13" customFormat="1" ht="10.199999999999999">
      <c r="B203" s="202"/>
      <c r="C203" s="203"/>
      <c r="D203" s="197" t="s">
        <v>159</v>
      </c>
      <c r="E203" s="204" t="s">
        <v>1</v>
      </c>
      <c r="F203" s="205" t="s">
        <v>297</v>
      </c>
      <c r="G203" s="203"/>
      <c r="H203" s="206">
        <v>882</v>
      </c>
      <c r="I203" s="207"/>
      <c r="J203" s="203"/>
      <c r="K203" s="203"/>
      <c r="L203" s="208"/>
      <c r="M203" s="209"/>
      <c r="N203" s="210"/>
      <c r="O203" s="210"/>
      <c r="P203" s="210"/>
      <c r="Q203" s="210"/>
      <c r="R203" s="210"/>
      <c r="S203" s="210"/>
      <c r="T203" s="211"/>
      <c r="AT203" s="212" t="s">
        <v>159</v>
      </c>
      <c r="AU203" s="212" t="s">
        <v>86</v>
      </c>
      <c r="AV203" s="13" t="s">
        <v>86</v>
      </c>
      <c r="AW203" s="13" t="s">
        <v>34</v>
      </c>
      <c r="AX203" s="13" t="s">
        <v>84</v>
      </c>
      <c r="AY203" s="212" t="s">
        <v>115</v>
      </c>
    </row>
    <row r="204" spans="1:65" s="2" customFormat="1" ht="16.5" customHeight="1">
      <c r="A204" s="32"/>
      <c r="B204" s="33"/>
      <c r="C204" s="213" t="s">
        <v>298</v>
      </c>
      <c r="D204" s="213" t="s">
        <v>274</v>
      </c>
      <c r="E204" s="214" t="s">
        <v>299</v>
      </c>
      <c r="F204" s="215" t="s">
        <v>300</v>
      </c>
      <c r="G204" s="216" t="s">
        <v>121</v>
      </c>
      <c r="H204" s="217">
        <v>600</v>
      </c>
      <c r="I204" s="218"/>
      <c r="J204" s="219">
        <f>ROUND(I204*H204,2)</f>
        <v>0</v>
      </c>
      <c r="K204" s="215" t="s">
        <v>122</v>
      </c>
      <c r="L204" s="220"/>
      <c r="M204" s="221" t="s">
        <v>1</v>
      </c>
      <c r="N204" s="222" t="s">
        <v>42</v>
      </c>
      <c r="O204" s="69"/>
      <c r="P204" s="193">
        <f>O204*H204</f>
        <v>0</v>
      </c>
      <c r="Q204" s="193">
        <v>4.8999999999999998E-4</v>
      </c>
      <c r="R204" s="193">
        <f>Q204*H204</f>
        <v>0.29399999999999998</v>
      </c>
      <c r="S204" s="193">
        <v>0</v>
      </c>
      <c r="T204" s="194">
        <f>S204*H204</f>
        <v>0</v>
      </c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R204" s="195" t="s">
        <v>277</v>
      </c>
      <c r="AT204" s="195" t="s">
        <v>274</v>
      </c>
      <c r="AU204" s="195" t="s">
        <v>86</v>
      </c>
      <c r="AY204" s="15" t="s">
        <v>115</v>
      </c>
      <c r="BE204" s="196">
        <f>IF(N204="základní",J204,0)</f>
        <v>0</v>
      </c>
      <c r="BF204" s="196">
        <f>IF(N204="snížená",J204,0)</f>
        <v>0</v>
      </c>
      <c r="BG204" s="196">
        <f>IF(N204="zákl. přenesená",J204,0)</f>
        <v>0</v>
      </c>
      <c r="BH204" s="196">
        <f>IF(N204="sníž. přenesená",J204,0)</f>
        <v>0</v>
      </c>
      <c r="BI204" s="196">
        <f>IF(N204="nulová",J204,0)</f>
        <v>0</v>
      </c>
      <c r="BJ204" s="15" t="s">
        <v>84</v>
      </c>
      <c r="BK204" s="196">
        <f>ROUND(I204*H204,2)</f>
        <v>0</v>
      </c>
      <c r="BL204" s="15" t="s">
        <v>277</v>
      </c>
      <c r="BM204" s="195" t="s">
        <v>301</v>
      </c>
    </row>
    <row r="205" spans="1:65" s="2" customFormat="1" ht="10.199999999999999">
      <c r="A205" s="32"/>
      <c r="B205" s="33"/>
      <c r="C205" s="34"/>
      <c r="D205" s="197" t="s">
        <v>125</v>
      </c>
      <c r="E205" s="34"/>
      <c r="F205" s="198" t="s">
        <v>300</v>
      </c>
      <c r="G205" s="34"/>
      <c r="H205" s="34"/>
      <c r="I205" s="199"/>
      <c r="J205" s="34"/>
      <c r="K205" s="34"/>
      <c r="L205" s="37"/>
      <c r="M205" s="200"/>
      <c r="N205" s="201"/>
      <c r="O205" s="69"/>
      <c r="P205" s="69"/>
      <c r="Q205" s="69"/>
      <c r="R205" s="69"/>
      <c r="S205" s="69"/>
      <c r="T205" s="70"/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T205" s="15" t="s">
        <v>125</v>
      </c>
      <c r="AU205" s="15" t="s">
        <v>86</v>
      </c>
    </row>
    <row r="206" spans="1:65" s="2" customFormat="1" ht="16.5" customHeight="1">
      <c r="A206" s="32"/>
      <c r="B206" s="33"/>
      <c r="C206" s="213" t="s">
        <v>302</v>
      </c>
      <c r="D206" s="213" t="s">
        <v>274</v>
      </c>
      <c r="E206" s="214" t="s">
        <v>303</v>
      </c>
      <c r="F206" s="215" t="s">
        <v>304</v>
      </c>
      <c r="G206" s="216" t="s">
        <v>121</v>
      </c>
      <c r="H206" s="217">
        <v>440</v>
      </c>
      <c r="I206" s="218"/>
      <c r="J206" s="219">
        <f>ROUND(I206*H206,2)</f>
        <v>0</v>
      </c>
      <c r="K206" s="215" t="s">
        <v>122</v>
      </c>
      <c r="L206" s="220"/>
      <c r="M206" s="221" t="s">
        <v>1</v>
      </c>
      <c r="N206" s="222" t="s">
        <v>42</v>
      </c>
      <c r="O206" s="69"/>
      <c r="P206" s="193">
        <f>O206*H206</f>
        <v>0</v>
      </c>
      <c r="Q206" s="193">
        <v>8.5199999999999998E-3</v>
      </c>
      <c r="R206" s="193">
        <f>Q206*H206</f>
        <v>3.7488000000000001</v>
      </c>
      <c r="S206" s="193">
        <v>0</v>
      </c>
      <c r="T206" s="194">
        <f>S206*H206</f>
        <v>0</v>
      </c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R206" s="195" t="s">
        <v>277</v>
      </c>
      <c r="AT206" s="195" t="s">
        <v>274</v>
      </c>
      <c r="AU206" s="195" t="s">
        <v>86</v>
      </c>
      <c r="AY206" s="15" t="s">
        <v>115</v>
      </c>
      <c r="BE206" s="196">
        <f>IF(N206="základní",J206,0)</f>
        <v>0</v>
      </c>
      <c r="BF206" s="196">
        <f>IF(N206="snížená",J206,0)</f>
        <v>0</v>
      </c>
      <c r="BG206" s="196">
        <f>IF(N206="zákl. přenesená",J206,0)</f>
        <v>0</v>
      </c>
      <c r="BH206" s="196">
        <f>IF(N206="sníž. přenesená",J206,0)</f>
        <v>0</v>
      </c>
      <c r="BI206" s="196">
        <f>IF(N206="nulová",J206,0)</f>
        <v>0</v>
      </c>
      <c r="BJ206" s="15" t="s">
        <v>84</v>
      </c>
      <c r="BK206" s="196">
        <f>ROUND(I206*H206,2)</f>
        <v>0</v>
      </c>
      <c r="BL206" s="15" t="s">
        <v>277</v>
      </c>
      <c r="BM206" s="195" t="s">
        <v>305</v>
      </c>
    </row>
    <row r="207" spans="1:65" s="2" customFormat="1" ht="10.199999999999999">
      <c r="A207" s="32"/>
      <c r="B207" s="33"/>
      <c r="C207" s="34"/>
      <c r="D207" s="197" t="s">
        <v>125</v>
      </c>
      <c r="E207" s="34"/>
      <c r="F207" s="198" t="s">
        <v>304</v>
      </c>
      <c r="G207" s="34"/>
      <c r="H207" s="34"/>
      <c r="I207" s="199"/>
      <c r="J207" s="34"/>
      <c r="K207" s="34"/>
      <c r="L207" s="37"/>
      <c r="M207" s="200"/>
      <c r="N207" s="201"/>
      <c r="O207" s="69"/>
      <c r="P207" s="69"/>
      <c r="Q207" s="69"/>
      <c r="R207" s="69"/>
      <c r="S207" s="69"/>
      <c r="T207" s="70"/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T207" s="15" t="s">
        <v>125</v>
      </c>
      <c r="AU207" s="15" t="s">
        <v>86</v>
      </c>
    </row>
    <row r="208" spans="1:65" s="2" customFormat="1" ht="16.5" customHeight="1">
      <c r="A208" s="32"/>
      <c r="B208" s="33"/>
      <c r="C208" s="213" t="s">
        <v>306</v>
      </c>
      <c r="D208" s="213" t="s">
        <v>274</v>
      </c>
      <c r="E208" s="214" t="s">
        <v>307</v>
      </c>
      <c r="F208" s="215" t="s">
        <v>308</v>
      </c>
      <c r="G208" s="216" t="s">
        <v>121</v>
      </c>
      <c r="H208" s="217">
        <v>1760</v>
      </c>
      <c r="I208" s="218"/>
      <c r="J208" s="219">
        <f>ROUND(I208*H208,2)</f>
        <v>0</v>
      </c>
      <c r="K208" s="215" t="s">
        <v>122</v>
      </c>
      <c r="L208" s="220"/>
      <c r="M208" s="221" t="s">
        <v>1</v>
      </c>
      <c r="N208" s="222" t="s">
        <v>42</v>
      </c>
      <c r="O208" s="69"/>
      <c r="P208" s="193">
        <f>O208*H208</f>
        <v>0</v>
      </c>
      <c r="Q208" s="193">
        <v>5.1999999999999995E-4</v>
      </c>
      <c r="R208" s="193">
        <f>Q208*H208</f>
        <v>0.9151999999999999</v>
      </c>
      <c r="S208" s="193">
        <v>0</v>
      </c>
      <c r="T208" s="194">
        <f>S208*H208</f>
        <v>0</v>
      </c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R208" s="195" t="s">
        <v>277</v>
      </c>
      <c r="AT208" s="195" t="s">
        <v>274</v>
      </c>
      <c r="AU208" s="195" t="s">
        <v>86</v>
      </c>
      <c r="AY208" s="15" t="s">
        <v>115</v>
      </c>
      <c r="BE208" s="196">
        <f>IF(N208="základní",J208,0)</f>
        <v>0</v>
      </c>
      <c r="BF208" s="196">
        <f>IF(N208="snížená",J208,0)</f>
        <v>0</v>
      </c>
      <c r="BG208" s="196">
        <f>IF(N208="zákl. přenesená",J208,0)</f>
        <v>0</v>
      </c>
      <c r="BH208" s="196">
        <f>IF(N208="sníž. přenesená",J208,0)</f>
        <v>0</v>
      </c>
      <c r="BI208" s="196">
        <f>IF(N208="nulová",J208,0)</f>
        <v>0</v>
      </c>
      <c r="BJ208" s="15" t="s">
        <v>84</v>
      </c>
      <c r="BK208" s="196">
        <f>ROUND(I208*H208,2)</f>
        <v>0</v>
      </c>
      <c r="BL208" s="15" t="s">
        <v>277</v>
      </c>
      <c r="BM208" s="195" t="s">
        <v>309</v>
      </c>
    </row>
    <row r="209" spans="1:65" s="2" customFormat="1" ht="10.199999999999999">
      <c r="A209" s="32"/>
      <c r="B209" s="33"/>
      <c r="C209" s="34"/>
      <c r="D209" s="197" t="s">
        <v>125</v>
      </c>
      <c r="E209" s="34"/>
      <c r="F209" s="198" t="s">
        <v>308</v>
      </c>
      <c r="G209" s="34"/>
      <c r="H209" s="34"/>
      <c r="I209" s="199"/>
      <c r="J209" s="34"/>
      <c r="K209" s="34"/>
      <c r="L209" s="37"/>
      <c r="M209" s="200"/>
      <c r="N209" s="201"/>
      <c r="O209" s="69"/>
      <c r="P209" s="69"/>
      <c r="Q209" s="69"/>
      <c r="R209" s="69"/>
      <c r="S209" s="69"/>
      <c r="T209" s="70"/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T209" s="15" t="s">
        <v>125</v>
      </c>
      <c r="AU209" s="15" t="s">
        <v>86</v>
      </c>
    </row>
    <row r="210" spans="1:65" s="2" customFormat="1" ht="16.5" customHeight="1">
      <c r="A210" s="32"/>
      <c r="B210" s="33"/>
      <c r="C210" s="213" t="s">
        <v>310</v>
      </c>
      <c r="D210" s="213" t="s">
        <v>274</v>
      </c>
      <c r="E210" s="214" t="s">
        <v>311</v>
      </c>
      <c r="F210" s="215" t="s">
        <v>312</v>
      </c>
      <c r="G210" s="216" t="s">
        <v>121</v>
      </c>
      <c r="H210" s="217">
        <v>1760</v>
      </c>
      <c r="I210" s="218"/>
      <c r="J210" s="219">
        <f>ROUND(I210*H210,2)</f>
        <v>0</v>
      </c>
      <c r="K210" s="215" t="s">
        <v>122</v>
      </c>
      <c r="L210" s="220"/>
      <c r="M210" s="221" t="s">
        <v>1</v>
      </c>
      <c r="N210" s="222" t="s">
        <v>42</v>
      </c>
      <c r="O210" s="69"/>
      <c r="P210" s="193">
        <f>O210*H210</f>
        <v>0</v>
      </c>
      <c r="Q210" s="193">
        <v>9.0000000000000006E-5</v>
      </c>
      <c r="R210" s="193">
        <f>Q210*H210</f>
        <v>0.15840000000000001</v>
      </c>
      <c r="S210" s="193">
        <v>0</v>
      </c>
      <c r="T210" s="194">
        <f>S210*H210</f>
        <v>0</v>
      </c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R210" s="195" t="s">
        <v>277</v>
      </c>
      <c r="AT210" s="195" t="s">
        <v>274</v>
      </c>
      <c r="AU210" s="195" t="s">
        <v>86</v>
      </c>
      <c r="AY210" s="15" t="s">
        <v>115</v>
      </c>
      <c r="BE210" s="196">
        <f>IF(N210="základní",J210,0)</f>
        <v>0</v>
      </c>
      <c r="BF210" s="196">
        <f>IF(N210="snížená",J210,0)</f>
        <v>0</v>
      </c>
      <c r="BG210" s="196">
        <f>IF(N210="zákl. přenesená",J210,0)</f>
        <v>0</v>
      </c>
      <c r="BH210" s="196">
        <f>IF(N210="sníž. přenesená",J210,0)</f>
        <v>0</v>
      </c>
      <c r="BI210" s="196">
        <f>IF(N210="nulová",J210,0)</f>
        <v>0</v>
      </c>
      <c r="BJ210" s="15" t="s">
        <v>84</v>
      </c>
      <c r="BK210" s="196">
        <f>ROUND(I210*H210,2)</f>
        <v>0</v>
      </c>
      <c r="BL210" s="15" t="s">
        <v>277</v>
      </c>
      <c r="BM210" s="195" t="s">
        <v>313</v>
      </c>
    </row>
    <row r="211" spans="1:65" s="2" customFormat="1" ht="10.199999999999999">
      <c r="A211" s="32"/>
      <c r="B211" s="33"/>
      <c r="C211" s="34"/>
      <c r="D211" s="197" t="s">
        <v>125</v>
      </c>
      <c r="E211" s="34"/>
      <c r="F211" s="198" t="s">
        <v>312</v>
      </c>
      <c r="G211" s="34"/>
      <c r="H211" s="34"/>
      <c r="I211" s="199"/>
      <c r="J211" s="34"/>
      <c r="K211" s="34"/>
      <c r="L211" s="37"/>
      <c r="M211" s="200"/>
      <c r="N211" s="201"/>
      <c r="O211" s="69"/>
      <c r="P211" s="69"/>
      <c r="Q211" s="69"/>
      <c r="R211" s="69"/>
      <c r="S211" s="69"/>
      <c r="T211" s="70"/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T211" s="15" t="s">
        <v>125</v>
      </c>
      <c r="AU211" s="15" t="s">
        <v>86</v>
      </c>
    </row>
    <row r="212" spans="1:65" s="2" customFormat="1" ht="16.5" customHeight="1">
      <c r="A212" s="32"/>
      <c r="B212" s="33"/>
      <c r="C212" s="213" t="s">
        <v>314</v>
      </c>
      <c r="D212" s="213" t="s">
        <v>274</v>
      </c>
      <c r="E212" s="214" t="s">
        <v>315</v>
      </c>
      <c r="F212" s="215" t="s">
        <v>316</v>
      </c>
      <c r="G212" s="216" t="s">
        <v>121</v>
      </c>
      <c r="H212" s="217">
        <v>880</v>
      </c>
      <c r="I212" s="218"/>
      <c r="J212" s="219">
        <f>ROUND(I212*H212,2)</f>
        <v>0</v>
      </c>
      <c r="K212" s="215" t="s">
        <v>122</v>
      </c>
      <c r="L212" s="220"/>
      <c r="M212" s="221" t="s">
        <v>1</v>
      </c>
      <c r="N212" s="222" t="s">
        <v>42</v>
      </c>
      <c r="O212" s="69"/>
      <c r="P212" s="193">
        <f>O212*H212</f>
        <v>0</v>
      </c>
      <c r="Q212" s="193">
        <v>1.23E-3</v>
      </c>
      <c r="R212" s="193">
        <f>Q212*H212</f>
        <v>1.0824</v>
      </c>
      <c r="S212" s="193">
        <v>0</v>
      </c>
      <c r="T212" s="194">
        <f>S212*H212</f>
        <v>0</v>
      </c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R212" s="195" t="s">
        <v>277</v>
      </c>
      <c r="AT212" s="195" t="s">
        <v>274</v>
      </c>
      <c r="AU212" s="195" t="s">
        <v>86</v>
      </c>
      <c r="AY212" s="15" t="s">
        <v>115</v>
      </c>
      <c r="BE212" s="196">
        <f>IF(N212="základní",J212,0)</f>
        <v>0</v>
      </c>
      <c r="BF212" s="196">
        <f>IF(N212="snížená",J212,0)</f>
        <v>0</v>
      </c>
      <c r="BG212" s="196">
        <f>IF(N212="zákl. přenesená",J212,0)</f>
        <v>0</v>
      </c>
      <c r="BH212" s="196">
        <f>IF(N212="sníž. přenesená",J212,0)</f>
        <v>0</v>
      </c>
      <c r="BI212" s="196">
        <f>IF(N212="nulová",J212,0)</f>
        <v>0</v>
      </c>
      <c r="BJ212" s="15" t="s">
        <v>84</v>
      </c>
      <c r="BK212" s="196">
        <f>ROUND(I212*H212,2)</f>
        <v>0</v>
      </c>
      <c r="BL212" s="15" t="s">
        <v>277</v>
      </c>
      <c r="BM212" s="195" t="s">
        <v>317</v>
      </c>
    </row>
    <row r="213" spans="1:65" s="2" customFormat="1" ht="10.199999999999999">
      <c r="A213" s="32"/>
      <c r="B213" s="33"/>
      <c r="C213" s="34"/>
      <c r="D213" s="197" t="s">
        <v>125</v>
      </c>
      <c r="E213" s="34"/>
      <c r="F213" s="198" t="s">
        <v>316</v>
      </c>
      <c r="G213" s="34"/>
      <c r="H213" s="34"/>
      <c r="I213" s="199"/>
      <c r="J213" s="34"/>
      <c r="K213" s="34"/>
      <c r="L213" s="37"/>
      <c r="M213" s="200"/>
      <c r="N213" s="201"/>
      <c r="O213" s="69"/>
      <c r="P213" s="69"/>
      <c r="Q213" s="69"/>
      <c r="R213" s="69"/>
      <c r="S213" s="69"/>
      <c r="T213" s="70"/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T213" s="15" t="s">
        <v>125</v>
      </c>
      <c r="AU213" s="15" t="s">
        <v>86</v>
      </c>
    </row>
    <row r="214" spans="1:65" s="2" customFormat="1" ht="16.5" customHeight="1">
      <c r="A214" s="32"/>
      <c r="B214" s="33"/>
      <c r="C214" s="213" t="s">
        <v>318</v>
      </c>
      <c r="D214" s="213" t="s">
        <v>274</v>
      </c>
      <c r="E214" s="214" t="s">
        <v>319</v>
      </c>
      <c r="F214" s="215" t="s">
        <v>320</v>
      </c>
      <c r="G214" s="216" t="s">
        <v>121</v>
      </c>
      <c r="H214" s="217">
        <v>440</v>
      </c>
      <c r="I214" s="218"/>
      <c r="J214" s="219">
        <f>ROUND(I214*H214,2)</f>
        <v>0</v>
      </c>
      <c r="K214" s="215" t="s">
        <v>122</v>
      </c>
      <c r="L214" s="220"/>
      <c r="M214" s="221" t="s">
        <v>1</v>
      </c>
      <c r="N214" s="222" t="s">
        <v>42</v>
      </c>
      <c r="O214" s="69"/>
      <c r="P214" s="193">
        <f>O214*H214</f>
        <v>0</v>
      </c>
      <c r="Q214" s="193">
        <v>9.0000000000000006E-5</v>
      </c>
      <c r="R214" s="193">
        <f>Q214*H214</f>
        <v>3.9600000000000003E-2</v>
      </c>
      <c r="S214" s="193">
        <v>0</v>
      </c>
      <c r="T214" s="194">
        <f>S214*H214</f>
        <v>0</v>
      </c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R214" s="195" t="s">
        <v>277</v>
      </c>
      <c r="AT214" s="195" t="s">
        <v>274</v>
      </c>
      <c r="AU214" s="195" t="s">
        <v>86</v>
      </c>
      <c r="AY214" s="15" t="s">
        <v>115</v>
      </c>
      <c r="BE214" s="196">
        <f>IF(N214="základní",J214,0)</f>
        <v>0</v>
      </c>
      <c r="BF214" s="196">
        <f>IF(N214="snížená",J214,0)</f>
        <v>0</v>
      </c>
      <c r="BG214" s="196">
        <f>IF(N214="zákl. přenesená",J214,0)</f>
        <v>0</v>
      </c>
      <c r="BH214" s="196">
        <f>IF(N214="sníž. přenesená",J214,0)</f>
        <v>0</v>
      </c>
      <c r="BI214" s="196">
        <f>IF(N214="nulová",J214,0)</f>
        <v>0</v>
      </c>
      <c r="BJ214" s="15" t="s">
        <v>84</v>
      </c>
      <c r="BK214" s="196">
        <f>ROUND(I214*H214,2)</f>
        <v>0</v>
      </c>
      <c r="BL214" s="15" t="s">
        <v>277</v>
      </c>
      <c r="BM214" s="195" t="s">
        <v>321</v>
      </c>
    </row>
    <row r="215" spans="1:65" s="2" customFormat="1" ht="10.199999999999999">
      <c r="A215" s="32"/>
      <c r="B215" s="33"/>
      <c r="C215" s="34"/>
      <c r="D215" s="197" t="s">
        <v>125</v>
      </c>
      <c r="E215" s="34"/>
      <c r="F215" s="198" t="s">
        <v>320</v>
      </c>
      <c r="G215" s="34"/>
      <c r="H215" s="34"/>
      <c r="I215" s="199"/>
      <c r="J215" s="34"/>
      <c r="K215" s="34"/>
      <c r="L215" s="37"/>
      <c r="M215" s="200"/>
      <c r="N215" s="201"/>
      <c r="O215" s="69"/>
      <c r="P215" s="69"/>
      <c r="Q215" s="69"/>
      <c r="R215" s="69"/>
      <c r="S215" s="69"/>
      <c r="T215" s="70"/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T215" s="15" t="s">
        <v>125</v>
      </c>
      <c r="AU215" s="15" t="s">
        <v>86</v>
      </c>
    </row>
    <row r="216" spans="1:65" s="12" customFormat="1" ht="25.95" customHeight="1">
      <c r="B216" s="168"/>
      <c r="C216" s="169"/>
      <c r="D216" s="170" t="s">
        <v>76</v>
      </c>
      <c r="E216" s="171" t="s">
        <v>322</v>
      </c>
      <c r="F216" s="171" t="s">
        <v>323</v>
      </c>
      <c r="G216" s="169"/>
      <c r="H216" s="169"/>
      <c r="I216" s="172"/>
      <c r="J216" s="173">
        <f>BK216</f>
        <v>0</v>
      </c>
      <c r="K216" s="169"/>
      <c r="L216" s="174"/>
      <c r="M216" s="175"/>
      <c r="N216" s="176"/>
      <c r="O216" s="176"/>
      <c r="P216" s="177">
        <f>SUM(P217:P251)</f>
        <v>0</v>
      </c>
      <c r="Q216" s="176"/>
      <c r="R216" s="177">
        <f>SUM(R217:R251)</f>
        <v>0</v>
      </c>
      <c r="S216" s="176"/>
      <c r="T216" s="178">
        <f>SUM(T217:T251)</f>
        <v>0</v>
      </c>
      <c r="AR216" s="179" t="s">
        <v>123</v>
      </c>
      <c r="AT216" s="180" t="s">
        <v>76</v>
      </c>
      <c r="AU216" s="180" t="s">
        <v>77</v>
      </c>
      <c r="AY216" s="179" t="s">
        <v>115</v>
      </c>
      <c r="BK216" s="181">
        <f>SUM(BK217:BK251)</f>
        <v>0</v>
      </c>
    </row>
    <row r="217" spans="1:65" s="2" customFormat="1" ht="16.5" customHeight="1">
      <c r="A217" s="32"/>
      <c r="B217" s="33"/>
      <c r="C217" s="184" t="s">
        <v>324</v>
      </c>
      <c r="D217" s="184" t="s">
        <v>118</v>
      </c>
      <c r="E217" s="185" t="s">
        <v>325</v>
      </c>
      <c r="F217" s="186" t="s">
        <v>326</v>
      </c>
      <c r="G217" s="187" t="s">
        <v>286</v>
      </c>
      <c r="H217" s="188">
        <v>2.4420000000000002</v>
      </c>
      <c r="I217" s="189"/>
      <c r="J217" s="190">
        <f>ROUND(I217*H217,2)</f>
        <v>0</v>
      </c>
      <c r="K217" s="186" t="s">
        <v>122</v>
      </c>
      <c r="L217" s="37"/>
      <c r="M217" s="191" t="s">
        <v>1</v>
      </c>
      <c r="N217" s="192" t="s">
        <v>42</v>
      </c>
      <c r="O217" s="69"/>
      <c r="P217" s="193">
        <f>O217*H217</f>
        <v>0</v>
      </c>
      <c r="Q217" s="193">
        <v>0</v>
      </c>
      <c r="R217" s="193">
        <f>Q217*H217</f>
        <v>0</v>
      </c>
      <c r="S217" s="193">
        <v>0</v>
      </c>
      <c r="T217" s="194">
        <f>S217*H217</f>
        <v>0</v>
      </c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R217" s="195" t="s">
        <v>327</v>
      </c>
      <c r="AT217" s="195" t="s">
        <v>118</v>
      </c>
      <c r="AU217" s="195" t="s">
        <v>84</v>
      </c>
      <c r="AY217" s="15" t="s">
        <v>115</v>
      </c>
      <c r="BE217" s="196">
        <f>IF(N217="základní",J217,0)</f>
        <v>0</v>
      </c>
      <c r="BF217" s="196">
        <f>IF(N217="snížená",J217,0)</f>
        <v>0</v>
      </c>
      <c r="BG217" s="196">
        <f>IF(N217="zákl. přenesená",J217,0)</f>
        <v>0</v>
      </c>
      <c r="BH217" s="196">
        <f>IF(N217="sníž. přenesená",J217,0)</f>
        <v>0</v>
      </c>
      <c r="BI217" s="196">
        <f>IF(N217="nulová",J217,0)</f>
        <v>0</v>
      </c>
      <c r="BJ217" s="15" t="s">
        <v>84</v>
      </c>
      <c r="BK217" s="196">
        <f>ROUND(I217*H217,2)</f>
        <v>0</v>
      </c>
      <c r="BL217" s="15" t="s">
        <v>327</v>
      </c>
      <c r="BM217" s="195" t="s">
        <v>328</v>
      </c>
    </row>
    <row r="218" spans="1:65" s="2" customFormat="1" ht="28.8">
      <c r="A218" s="32"/>
      <c r="B218" s="33"/>
      <c r="C218" s="34"/>
      <c r="D218" s="197" t="s">
        <v>125</v>
      </c>
      <c r="E218" s="34"/>
      <c r="F218" s="198" t="s">
        <v>329</v>
      </c>
      <c r="G218" s="34"/>
      <c r="H218" s="34"/>
      <c r="I218" s="199"/>
      <c r="J218" s="34"/>
      <c r="K218" s="34"/>
      <c r="L218" s="37"/>
      <c r="M218" s="200"/>
      <c r="N218" s="201"/>
      <c r="O218" s="69"/>
      <c r="P218" s="69"/>
      <c r="Q218" s="69"/>
      <c r="R218" s="69"/>
      <c r="S218" s="69"/>
      <c r="T218" s="70"/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T218" s="15" t="s">
        <v>125</v>
      </c>
      <c r="AU218" s="15" t="s">
        <v>84</v>
      </c>
    </row>
    <row r="219" spans="1:65" s="13" customFormat="1" ht="10.199999999999999">
      <c r="B219" s="202"/>
      <c r="C219" s="203"/>
      <c r="D219" s="197" t="s">
        <v>159</v>
      </c>
      <c r="E219" s="204" t="s">
        <v>1</v>
      </c>
      <c r="F219" s="205" t="s">
        <v>330</v>
      </c>
      <c r="G219" s="203"/>
      <c r="H219" s="206">
        <v>2.4420000000000002</v>
      </c>
      <c r="I219" s="207"/>
      <c r="J219" s="203"/>
      <c r="K219" s="203"/>
      <c r="L219" s="208"/>
      <c r="M219" s="209"/>
      <c r="N219" s="210"/>
      <c r="O219" s="210"/>
      <c r="P219" s="210"/>
      <c r="Q219" s="210"/>
      <c r="R219" s="210"/>
      <c r="S219" s="210"/>
      <c r="T219" s="211"/>
      <c r="AT219" s="212" t="s">
        <v>159</v>
      </c>
      <c r="AU219" s="212" t="s">
        <v>84</v>
      </c>
      <c r="AV219" s="13" t="s">
        <v>86</v>
      </c>
      <c r="AW219" s="13" t="s">
        <v>34</v>
      </c>
      <c r="AX219" s="13" t="s">
        <v>84</v>
      </c>
      <c r="AY219" s="212" t="s">
        <v>115</v>
      </c>
    </row>
    <row r="220" spans="1:65" s="2" customFormat="1" ht="24.15" customHeight="1">
      <c r="A220" s="32"/>
      <c r="B220" s="33"/>
      <c r="C220" s="184" t="s">
        <v>331</v>
      </c>
      <c r="D220" s="184" t="s">
        <v>118</v>
      </c>
      <c r="E220" s="185" t="s">
        <v>332</v>
      </c>
      <c r="F220" s="186" t="s">
        <v>333</v>
      </c>
      <c r="G220" s="187" t="s">
        <v>286</v>
      </c>
      <c r="H220" s="188">
        <v>2.4420000000000002</v>
      </c>
      <c r="I220" s="189"/>
      <c r="J220" s="190">
        <f>ROUND(I220*H220,2)</f>
        <v>0</v>
      </c>
      <c r="K220" s="186" t="s">
        <v>122</v>
      </c>
      <c r="L220" s="37"/>
      <c r="M220" s="191" t="s">
        <v>1</v>
      </c>
      <c r="N220" s="192" t="s">
        <v>42</v>
      </c>
      <c r="O220" s="69"/>
      <c r="P220" s="193">
        <f>O220*H220</f>
        <v>0</v>
      </c>
      <c r="Q220" s="193">
        <v>0</v>
      </c>
      <c r="R220" s="193">
        <f>Q220*H220</f>
        <v>0</v>
      </c>
      <c r="S220" s="193">
        <v>0</v>
      </c>
      <c r="T220" s="194">
        <f>S220*H220</f>
        <v>0</v>
      </c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R220" s="195" t="s">
        <v>327</v>
      </c>
      <c r="AT220" s="195" t="s">
        <v>118</v>
      </c>
      <c r="AU220" s="195" t="s">
        <v>84</v>
      </c>
      <c r="AY220" s="15" t="s">
        <v>115</v>
      </c>
      <c r="BE220" s="196">
        <f>IF(N220="základní",J220,0)</f>
        <v>0</v>
      </c>
      <c r="BF220" s="196">
        <f>IF(N220="snížená",J220,0)</f>
        <v>0</v>
      </c>
      <c r="BG220" s="196">
        <f>IF(N220="zákl. přenesená",J220,0)</f>
        <v>0</v>
      </c>
      <c r="BH220" s="196">
        <f>IF(N220="sníž. přenesená",J220,0)</f>
        <v>0</v>
      </c>
      <c r="BI220" s="196">
        <f>IF(N220="nulová",J220,0)</f>
        <v>0</v>
      </c>
      <c r="BJ220" s="15" t="s">
        <v>84</v>
      </c>
      <c r="BK220" s="196">
        <f>ROUND(I220*H220,2)</f>
        <v>0</v>
      </c>
      <c r="BL220" s="15" t="s">
        <v>327</v>
      </c>
      <c r="BM220" s="195" t="s">
        <v>334</v>
      </c>
    </row>
    <row r="221" spans="1:65" s="2" customFormat="1" ht="38.4">
      <c r="A221" s="32"/>
      <c r="B221" s="33"/>
      <c r="C221" s="34"/>
      <c r="D221" s="197" t="s">
        <v>125</v>
      </c>
      <c r="E221" s="34"/>
      <c r="F221" s="198" t="s">
        <v>335</v>
      </c>
      <c r="G221" s="34"/>
      <c r="H221" s="34"/>
      <c r="I221" s="199"/>
      <c r="J221" s="34"/>
      <c r="K221" s="34"/>
      <c r="L221" s="37"/>
      <c r="M221" s="200"/>
      <c r="N221" s="201"/>
      <c r="O221" s="69"/>
      <c r="P221" s="69"/>
      <c r="Q221" s="69"/>
      <c r="R221" s="69"/>
      <c r="S221" s="69"/>
      <c r="T221" s="70"/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T221" s="15" t="s">
        <v>125</v>
      </c>
      <c r="AU221" s="15" t="s">
        <v>84</v>
      </c>
    </row>
    <row r="222" spans="1:65" s="13" customFormat="1" ht="10.199999999999999">
      <c r="B222" s="202"/>
      <c r="C222" s="203"/>
      <c r="D222" s="197" t="s">
        <v>159</v>
      </c>
      <c r="E222" s="204" t="s">
        <v>1</v>
      </c>
      <c r="F222" s="205" t="s">
        <v>330</v>
      </c>
      <c r="G222" s="203"/>
      <c r="H222" s="206">
        <v>2.4420000000000002</v>
      </c>
      <c r="I222" s="207"/>
      <c r="J222" s="203"/>
      <c r="K222" s="203"/>
      <c r="L222" s="208"/>
      <c r="M222" s="209"/>
      <c r="N222" s="210"/>
      <c r="O222" s="210"/>
      <c r="P222" s="210"/>
      <c r="Q222" s="210"/>
      <c r="R222" s="210"/>
      <c r="S222" s="210"/>
      <c r="T222" s="211"/>
      <c r="AT222" s="212" t="s">
        <v>159</v>
      </c>
      <c r="AU222" s="212" t="s">
        <v>84</v>
      </c>
      <c r="AV222" s="13" t="s">
        <v>86</v>
      </c>
      <c r="AW222" s="13" t="s">
        <v>34</v>
      </c>
      <c r="AX222" s="13" t="s">
        <v>84</v>
      </c>
      <c r="AY222" s="212" t="s">
        <v>115</v>
      </c>
    </row>
    <row r="223" spans="1:65" s="2" customFormat="1" ht="16.5" customHeight="1">
      <c r="A223" s="32"/>
      <c r="B223" s="33"/>
      <c r="C223" s="184" t="s">
        <v>336</v>
      </c>
      <c r="D223" s="184" t="s">
        <v>118</v>
      </c>
      <c r="E223" s="185" t="s">
        <v>337</v>
      </c>
      <c r="F223" s="186" t="s">
        <v>338</v>
      </c>
      <c r="G223" s="187" t="s">
        <v>286</v>
      </c>
      <c r="H223" s="188">
        <v>1.222</v>
      </c>
      <c r="I223" s="189"/>
      <c r="J223" s="190">
        <f>ROUND(I223*H223,2)</f>
        <v>0</v>
      </c>
      <c r="K223" s="186" t="s">
        <v>122</v>
      </c>
      <c r="L223" s="37"/>
      <c r="M223" s="191" t="s">
        <v>1</v>
      </c>
      <c r="N223" s="192" t="s">
        <v>42</v>
      </c>
      <c r="O223" s="69"/>
      <c r="P223" s="193">
        <f>O223*H223</f>
        <v>0</v>
      </c>
      <c r="Q223" s="193">
        <v>0</v>
      </c>
      <c r="R223" s="193">
        <f>Q223*H223</f>
        <v>0</v>
      </c>
      <c r="S223" s="193">
        <v>0</v>
      </c>
      <c r="T223" s="194">
        <f>S223*H223</f>
        <v>0</v>
      </c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R223" s="195" t="s">
        <v>327</v>
      </c>
      <c r="AT223" s="195" t="s">
        <v>118</v>
      </c>
      <c r="AU223" s="195" t="s">
        <v>84</v>
      </c>
      <c r="AY223" s="15" t="s">
        <v>115</v>
      </c>
      <c r="BE223" s="196">
        <f>IF(N223="základní",J223,0)</f>
        <v>0</v>
      </c>
      <c r="BF223" s="196">
        <f>IF(N223="snížená",J223,0)</f>
        <v>0</v>
      </c>
      <c r="BG223" s="196">
        <f>IF(N223="zákl. přenesená",J223,0)</f>
        <v>0</v>
      </c>
      <c r="BH223" s="196">
        <f>IF(N223="sníž. přenesená",J223,0)</f>
        <v>0</v>
      </c>
      <c r="BI223" s="196">
        <f>IF(N223="nulová",J223,0)</f>
        <v>0</v>
      </c>
      <c r="BJ223" s="15" t="s">
        <v>84</v>
      </c>
      <c r="BK223" s="196">
        <f>ROUND(I223*H223,2)</f>
        <v>0</v>
      </c>
      <c r="BL223" s="15" t="s">
        <v>327</v>
      </c>
      <c r="BM223" s="195" t="s">
        <v>339</v>
      </c>
    </row>
    <row r="224" spans="1:65" s="2" customFormat="1" ht="28.8">
      <c r="A224" s="32"/>
      <c r="B224" s="33"/>
      <c r="C224" s="34"/>
      <c r="D224" s="197" t="s">
        <v>125</v>
      </c>
      <c r="E224" s="34"/>
      <c r="F224" s="198" t="s">
        <v>340</v>
      </c>
      <c r="G224" s="34"/>
      <c r="H224" s="34"/>
      <c r="I224" s="199"/>
      <c r="J224" s="34"/>
      <c r="K224" s="34"/>
      <c r="L224" s="37"/>
      <c r="M224" s="200"/>
      <c r="N224" s="201"/>
      <c r="O224" s="69"/>
      <c r="P224" s="69"/>
      <c r="Q224" s="69"/>
      <c r="R224" s="69"/>
      <c r="S224" s="69"/>
      <c r="T224" s="70"/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T224" s="15" t="s">
        <v>125</v>
      </c>
      <c r="AU224" s="15" t="s">
        <v>84</v>
      </c>
    </row>
    <row r="225" spans="1:65" s="2" customFormat="1" ht="24.15" customHeight="1">
      <c r="A225" s="32"/>
      <c r="B225" s="33"/>
      <c r="C225" s="184" t="s">
        <v>341</v>
      </c>
      <c r="D225" s="184" t="s">
        <v>118</v>
      </c>
      <c r="E225" s="185" t="s">
        <v>342</v>
      </c>
      <c r="F225" s="186" t="s">
        <v>343</v>
      </c>
      <c r="G225" s="187" t="s">
        <v>121</v>
      </c>
      <c r="H225" s="188">
        <v>1</v>
      </c>
      <c r="I225" s="189"/>
      <c r="J225" s="190">
        <f>ROUND(I225*H225,2)</f>
        <v>0</v>
      </c>
      <c r="K225" s="186" t="s">
        <v>122</v>
      </c>
      <c r="L225" s="37"/>
      <c r="M225" s="191" t="s">
        <v>1</v>
      </c>
      <c r="N225" s="192" t="s">
        <v>42</v>
      </c>
      <c r="O225" s="69"/>
      <c r="P225" s="193">
        <f>O225*H225</f>
        <v>0</v>
      </c>
      <c r="Q225" s="193">
        <v>0</v>
      </c>
      <c r="R225" s="193">
        <f>Q225*H225</f>
        <v>0</v>
      </c>
      <c r="S225" s="193">
        <v>0</v>
      </c>
      <c r="T225" s="194">
        <f>S225*H225</f>
        <v>0</v>
      </c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R225" s="195" t="s">
        <v>327</v>
      </c>
      <c r="AT225" s="195" t="s">
        <v>118</v>
      </c>
      <c r="AU225" s="195" t="s">
        <v>84</v>
      </c>
      <c r="AY225" s="15" t="s">
        <v>115</v>
      </c>
      <c r="BE225" s="196">
        <f>IF(N225="základní",J225,0)</f>
        <v>0</v>
      </c>
      <c r="BF225" s="196">
        <f>IF(N225="snížená",J225,0)</f>
        <v>0</v>
      </c>
      <c r="BG225" s="196">
        <f>IF(N225="zákl. přenesená",J225,0)</f>
        <v>0</v>
      </c>
      <c r="BH225" s="196">
        <f>IF(N225="sníž. přenesená",J225,0)</f>
        <v>0</v>
      </c>
      <c r="BI225" s="196">
        <f>IF(N225="nulová",J225,0)</f>
        <v>0</v>
      </c>
      <c r="BJ225" s="15" t="s">
        <v>84</v>
      </c>
      <c r="BK225" s="196">
        <f>ROUND(I225*H225,2)</f>
        <v>0</v>
      </c>
      <c r="BL225" s="15" t="s">
        <v>327</v>
      </c>
      <c r="BM225" s="195" t="s">
        <v>344</v>
      </c>
    </row>
    <row r="226" spans="1:65" s="2" customFormat="1" ht="38.4">
      <c r="A226" s="32"/>
      <c r="B226" s="33"/>
      <c r="C226" s="34"/>
      <c r="D226" s="197" t="s">
        <v>125</v>
      </c>
      <c r="E226" s="34"/>
      <c r="F226" s="198" t="s">
        <v>345</v>
      </c>
      <c r="G226" s="34"/>
      <c r="H226" s="34"/>
      <c r="I226" s="199"/>
      <c r="J226" s="34"/>
      <c r="K226" s="34"/>
      <c r="L226" s="37"/>
      <c r="M226" s="200"/>
      <c r="N226" s="201"/>
      <c r="O226" s="69"/>
      <c r="P226" s="69"/>
      <c r="Q226" s="69"/>
      <c r="R226" s="69"/>
      <c r="S226" s="69"/>
      <c r="T226" s="70"/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T226" s="15" t="s">
        <v>125</v>
      </c>
      <c r="AU226" s="15" t="s">
        <v>84</v>
      </c>
    </row>
    <row r="227" spans="1:65" s="13" customFormat="1" ht="10.199999999999999">
      <c r="B227" s="202"/>
      <c r="C227" s="203"/>
      <c r="D227" s="197" t="s">
        <v>159</v>
      </c>
      <c r="E227" s="204" t="s">
        <v>1</v>
      </c>
      <c r="F227" s="205" t="s">
        <v>346</v>
      </c>
      <c r="G227" s="203"/>
      <c r="H227" s="206">
        <v>1</v>
      </c>
      <c r="I227" s="207"/>
      <c r="J227" s="203"/>
      <c r="K227" s="203"/>
      <c r="L227" s="208"/>
      <c r="M227" s="209"/>
      <c r="N227" s="210"/>
      <c r="O227" s="210"/>
      <c r="P227" s="210"/>
      <c r="Q227" s="210"/>
      <c r="R227" s="210"/>
      <c r="S227" s="210"/>
      <c r="T227" s="211"/>
      <c r="AT227" s="212" t="s">
        <v>159</v>
      </c>
      <c r="AU227" s="212" t="s">
        <v>84</v>
      </c>
      <c r="AV227" s="13" t="s">
        <v>86</v>
      </c>
      <c r="AW227" s="13" t="s">
        <v>34</v>
      </c>
      <c r="AX227" s="13" t="s">
        <v>84</v>
      </c>
      <c r="AY227" s="212" t="s">
        <v>115</v>
      </c>
    </row>
    <row r="228" spans="1:65" s="2" customFormat="1" ht="24.15" customHeight="1">
      <c r="A228" s="32"/>
      <c r="B228" s="33"/>
      <c r="C228" s="184" t="s">
        <v>347</v>
      </c>
      <c r="D228" s="184" t="s">
        <v>118</v>
      </c>
      <c r="E228" s="185" t="s">
        <v>348</v>
      </c>
      <c r="F228" s="186" t="s">
        <v>349</v>
      </c>
      <c r="G228" s="187" t="s">
        <v>286</v>
      </c>
      <c r="H228" s="188">
        <v>201.511</v>
      </c>
      <c r="I228" s="189"/>
      <c r="J228" s="190">
        <f>ROUND(I228*H228,2)</f>
        <v>0</v>
      </c>
      <c r="K228" s="186" t="s">
        <v>122</v>
      </c>
      <c r="L228" s="37"/>
      <c r="M228" s="191" t="s">
        <v>1</v>
      </c>
      <c r="N228" s="192" t="s">
        <v>42</v>
      </c>
      <c r="O228" s="69"/>
      <c r="P228" s="193">
        <f>O228*H228</f>
        <v>0</v>
      </c>
      <c r="Q228" s="193">
        <v>0</v>
      </c>
      <c r="R228" s="193">
        <f>Q228*H228</f>
        <v>0</v>
      </c>
      <c r="S228" s="193">
        <v>0</v>
      </c>
      <c r="T228" s="194">
        <f>S228*H228</f>
        <v>0</v>
      </c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R228" s="195" t="s">
        <v>327</v>
      </c>
      <c r="AT228" s="195" t="s">
        <v>118</v>
      </c>
      <c r="AU228" s="195" t="s">
        <v>84</v>
      </c>
      <c r="AY228" s="15" t="s">
        <v>115</v>
      </c>
      <c r="BE228" s="196">
        <f>IF(N228="základní",J228,0)</f>
        <v>0</v>
      </c>
      <c r="BF228" s="196">
        <f>IF(N228="snížená",J228,0)</f>
        <v>0</v>
      </c>
      <c r="BG228" s="196">
        <f>IF(N228="zákl. přenesená",J228,0)</f>
        <v>0</v>
      </c>
      <c r="BH228" s="196">
        <f>IF(N228="sníž. přenesená",J228,0)</f>
        <v>0</v>
      </c>
      <c r="BI228" s="196">
        <f>IF(N228="nulová",J228,0)</f>
        <v>0</v>
      </c>
      <c r="BJ228" s="15" t="s">
        <v>84</v>
      </c>
      <c r="BK228" s="196">
        <f>ROUND(I228*H228,2)</f>
        <v>0</v>
      </c>
      <c r="BL228" s="15" t="s">
        <v>327</v>
      </c>
      <c r="BM228" s="195" t="s">
        <v>350</v>
      </c>
    </row>
    <row r="229" spans="1:65" s="2" customFormat="1" ht="57.6">
      <c r="A229" s="32"/>
      <c r="B229" s="33"/>
      <c r="C229" s="34"/>
      <c r="D229" s="197" t="s">
        <v>125</v>
      </c>
      <c r="E229" s="34"/>
      <c r="F229" s="198" t="s">
        <v>351</v>
      </c>
      <c r="G229" s="34"/>
      <c r="H229" s="34"/>
      <c r="I229" s="199"/>
      <c r="J229" s="34"/>
      <c r="K229" s="34"/>
      <c r="L229" s="37"/>
      <c r="M229" s="200"/>
      <c r="N229" s="201"/>
      <c r="O229" s="69"/>
      <c r="P229" s="69"/>
      <c r="Q229" s="69"/>
      <c r="R229" s="69"/>
      <c r="S229" s="69"/>
      <c r="T229" s="70"/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T229" s="15" t="s">
        <v>125</v>
      </c>
      <c r="AU229" s="15" t="s">
        <v>84</v>
      </c>
    </row>
    <row r="230" spans="1:65" s="2" customFormat="1" ht="28.8">
      <c r="A230" s="32"/>
      <c r="B230" s="33"/>
      <c r="C230" s="34"/>
      <c r="D230" s="197" t="s">
        <v>352</v>
      </c>
      <c r="E230" s="34"/>
      <c r="F230" s="223" t="s">
        <v>353</v>
      </c>
      <c r="G230" s="34"/>
      <c r="H230" s="34"/>
      <c r="I230" s="199"/>
      <c r="J230" s="34"/>
      <c r="K230" s="34"/>
      <c r="L230" s="37"/>
      <c r="M230" s="200"/>
      <c r="N230" s="201"/>
      <c r="O230" s="69"/>
      <c r="P230" s="69"/>
      <c r="Q230" s="69"/>
      <c r="R230" s="69"/>
      <c r="S230" s="69"/>
      <c r="T230" s="70"/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T230" s="15" t="s">
        <v>352</v>
      </c>
      <c r="AU230" s="15" t="s">
        <v>84</v>
      </c>
    </row>
    <row r="231" spans="1:65" s="13" customFormat="1" ht="10.199999999999999">
      <c r="B231" s="202"/>
      <c r="C231" s="203"/>
      <c r="D231" s="197" t="s">
        <v>159</v>
      </c>
      <c r="E231" s="204" t="s">
        <v>1</v>
      </c>
      <c r="F231" s="205" t="s">
        <v>354</v>
      </c>
      <c r="G231" s="203"/>
      <c r="H231" s="206">
        <v>201.511</v>
      </c>
      <c r="I231" s="207"/>
      <c r="J231" s="203"/>
      <c r="K231" s="203"/>
      <c r="L231" s="208"/>
      <c r="M231" s="209"/>
      <c r="N231" s="210"/>
      <c r="O231" s="210"/>
      <c r="P231" s="210"/>
      <c r="Q231" s="210"/>
      <c r="R231" s="210"/>
      <c r="S231" s="210"/>
      <c r="T231" s="211"/>
      <c r="AT231" s="212" t="s">
        <v>159</v>
      </c>
      <c r="AU231" s="212" t="s">
        <v>84</v>
      </c>
      <c r="AV231" s="13" t="s">
        <v>86</v>
      </c>
      <c r="AW231" s="13" t="s">
        <v>34</v>
      </c>
      <c r="AX231" s="13" t="s">
        <v>84</v>
      </c>
      <c r="AY231" s="212" t="s">
        <v>115</v>
      </c>
    </row>
    <row r="232" spans="1:65" s="2" customFormat="1" ht="24.15" customHeight="1">
      <c r="A232" s="32"/>
      <c r="B232" s="33"/>
      <c r="C232" s="184" t="s">
        <v>355</v>
      </c>
      <c r="D232" s="184" t="s">
        <v>118</v>
      </c>
      <c r="E232" s="185" t="s">
        <v>356</v>
      </c>
      <c r="F232" s="186" t="s">
        <v>357</v>
      </c>
      <c r="G232" s="187" t="s">
        <v>286</v>
      </c>
      <c r="H232" s="188">
        <v>21.34</v>
      </c>
      <c r="I232" s="189"/>
      <c r="J232" s="190">
        <f>ROUND(I232*H232,2)</f>
        <v>0</v>
      </c>
      <c r="K232" s="186" t="s">
        <v>122</v>
      </c>
      <c r="L232" s="37"/>
      <c r="M232" s="191" t="s">
        <v>1</v>
      </c>
      <c r="N232" s="192" t="s">
        <v>42</v>
      </c>
      <c r="O232" s="69"/>
      <c r="P232" s="193">
        <f>O232*H232</f>
        <v>0</v>
      </c>
      <c r="Q232" s="193">
        <v>0</v>
      </c>
      <c r="R232" s="193">
        <f>Q232*H232</f>
        <v>0</v>
      </c>
      <c r="S232" s="193">
        <v>0</v>
      </c>
      <c r="T232" s="194">
        <f>S232*H232</f>
        <v>0</v>
      </c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R232" s="195" t="s">
        <v>327</v>
      </c>
      <c r="AT232" s="195" t="s">
        <v>118</v>
      </c>
      <c r="AU232" s="195" t="s">
        <v>84</v>
      </c>
      <c r="AY232" s="15" t="s">
        <v>115</v>
      </c>
      <c r="BE232" s="196">
        <f>IF(N232="základní",J232,0)</f>
        <v>0</v>
      </c>
      <c r="BF232" s="196">
        <f>IF(N232="snížená",J232,0)</f>
        <v>0</v>
      </c>
      <c r="BG232" s="196">
        <f>IF(N232="zákl. přenesená",J232,0)</f>
        <v>0</v>
      </c>
      <c r="BH232" s="196">
        <f>IF(N232="sníž. přenesená",J232,0)</f>
        <v>0</v>
      </c>
      <c r="BI232" s="196">
        <f>IF(N232="nulová",J232,0)</f>
        <v>0</v>
      </c>
      <c r="BJ232" s="15" t="s">
        <v>84</v>
      </c>
      <c r="BK232" s="196">
        <f>ROUND(I232*H232,2)</f>
        <v>0</v>
      </c>
      <c r="BL232" s="15" t="s">
        <v>327</v>
      </c>
      <c r="BM232" s="195" t="s">
        <v>358</v>
      </c>
    </row>
    <row r="233" spans="1:65" s="2" customFormat="1" ht="57.6">
      <c r="A233" s="32"/>
      <c r="B233" s="33"/>
      <c r="C233" s="34"/>
      <c r="D233" s="197" t="s">
        <v>125</v>
      </c>
      <c r="E233" s="34"/>
      <c r="F233" s="198" t="s">
        <v>359</v>
      </c>
      <c r="G233" s="34"/>
      <c r="H233" s="34"/>
      <c r="I233" s="199"/>
      <c r="J233" s="34"/>
      <c r="K233" s="34"/>
      <c r="L233" s="37"/>
      <c r="M233" s="200"/>
      <c r="N233" s="201"/>
      <c r="O233" s="69"/>
      <c r="P233" s="69"/>
      <c r="Q233" s="69"/>
      <c r="R233" s="69"/>
      <c r="S233" s="69"/>
      <c r="T233" s="70"/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T233" s="15" t="s">
        <v>125</v>
      </c>
      <c r="AU233" s="15" t="s">
        <v>84</v>
      </c>
    </row>
    <row r="234" spans="1:65" s="2" customFormat="1" ht="28.8">
      <c r="A234" s="32"/>
      <c r="B234" s="33"/>
      <c r="C234" s="34"/>
      <c r="D234" s="197" t="s">
        <v>352</v>
      </c>
      <c r="E234" s="34"/>
      <c r="F234" s="223" t="s">
        <v>353</v>
      </c>
      <c r="G234" s="34"/>
      <c r="H234" s="34"/>
      <c r="I234" s="199"/>
      <c r="J234" s="34"/>
      <c r="K234" s="34"/>
      <c r="L234" s="37"/>
      <c r="M234" s="200"/>
      <c r="N234" s="201"/>
      <c r="O234" s="69"/>
      <c r="P234" s="69"/>
      <c r="Q234" s="69"/>
      <c r="R234" s="69"/>
      <c r="S234" s="69"/>
      <c r="T234" s="70"/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T234" s="15" t="s">
        <v>352</v>
      </c>
      <c r="AU234" s="15" t="s">
        <v>84</v>
      </c>
    </row>
    <row r="235" spans="1:65" s="13" customFormat="1" ht="10.199999999999999">
      <c r="B235" s="202"/>
      <c r="C235" s="203"/>
      <c r="D235" s="197" t="s">
        <v>159</v>
      </c>
      <c r="E235" s="204" t="s">
        <v>1</v>
      </c>
      <c r="F235" s="205" t="s">
        <v>360</v>
      </c>
      <c r="G235" s="203"/>
      <c r="H235" s="206">
        <v>21.34</v>
      </c>
      <c r="I235" s="207"/>
      <c r="J235" s="203"/>
      <c r="K235" s="203"/>
      <c r="L235" s="208"/>
      <c r="M235" s="209"/>
      <c r="N235" s="210"/>
      <c r="O235" s="210"/>
      <c r="P235" s="210"/>
      <c r="Q235" s="210"/>
      <c r="R235" s="210"/>
      <c r="S235" s="210"/>
      <c r="T235" s="211"/>
      <c r="AT235" s="212" t="s">
        <v>159</v>
      </c>
      <c r="AU235" s="212" t="s">
        <v>84</v>
      </c>
      <c r="AV235" s="13" t="s">
        <v>86</v>
      </c>
      <c r="AW235" s="13" t="s">
        <v>34</v>
      </c>
      <c r="AX235" s="13" t="s">
        <v>84</v>
      </c>
      <c r="AY235" s="212" t="s">
        <v>115</v>
      </c>
    </row>
    <row r="236" spans="1:65" s="2" customFormat="1" ht="24.15" customHeight="1">
      <c r="A236" s="32"/>
      <c r="B236" s="33"/>
      <c r="C236" s="184" t="s">
        <v>361</v>
      </c>
      <c r="D236" s="184" t="s">
        <v>118</v>
      </c>
      <c r="E236" s="185" t="s">
        <v>362</v>
      </c>
      <c r="F236" s="186" t="s">
        <v>363</v>
      </c>
      <c r="G236" s="187" t="s">
        <v>286</v>
      </c>
      <c r="H236" s="188">
        <v>416.5</v>
      </c>
      <c r="I236" s="189"/>
      <c r="J236" s="190">
        <f>ROUND(I236*H236,2)</f>
        <v>0</v>
      </c>
      <c r="K236" s="186" t="s">
        <v>122</v>
      </c>
      <c r="L236" s="37"/>
      <c r="M236" s="191" t="s">
        <v>1</v>
      </c>
      <c r="N236" s="192" t="s">
        <v>42</v>
      </c>
      <c r="O236" s="69"/>
      <c r="P236" s="193">
        <f>O236*H236</f>
        <v>0</v>
      </c>
      <c r="Q236" s="193">
        <v>0</v>
      </c>
      <c r="R236" s="193">
        <f>Q236*H236</f>
        <v>0</v>
      </c>
      <c r="S236" s="193">
        <v>0</v>
      </c>
      <c r="T236" s="194">
        <f>S236*H236</f>
        <v>0</v>
      </c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R236" s="195" t="s">
        <v>327</v>
      </c>
      <c r="AT236" s="195" t="s">
        <v>118</v>
      </c>
      <c r="AU236" s="195" t="s">
        <v>84</v>
      </c>
      <c r="AY236" s="15" t="s">
        <v>115</v>
      </c>
      <c r="BE236" s="196">
        <f>IF(N236="základní",J236,0)</f>
        <v>0</v>
      </c>
      <c r="BF236" s="196">
        <f>IF(N236="snížená",J236,0)</f>
        <v>0</v>
      </c>
      <c r="BG236" s="196">
        <f>IF(N236="zákl. přenesená",J236,0)</f>
        <v>0</v>
      </c>
      <c r="BH236" s="196">
        <f>IF(N236="sníž. přenesená",J236,0)</f>
        <v>0</v>
      </c>
      <c r="BI236" s="196">
        <f>IF(N236="nulová",J236,0)</f>
        <v>0</v>
      </c>
      <c r="BJ236" s="15" t="s">
        <v>84</v>
      </c>
      <c r="BK236" s="196">
        <f>ROUND(I236*H236,2)</f>
        <v>0</v>
      </c>
      <c r="BL236" s="15" t="s">
        <v>327</v>
      </c>
      <c r="BM236" s="195" t="s">
        <v>364</v>
      </c>
    </row>
    <row r="237" spans="1:65" s="2" customFormat="1" ht="48">
      <c r="A237" s="32"/>
      <c r="B237" s="33"/>
      <c r="C237" s="34"/>
      <c r="D237" s="197" t="s">
        <v>125</v>
      </c>
      <c r="E237" s="34"/>
      <c r="F237" s="198" t="s">
        <v>365</v>
      </c>
      <c r="G237" s="34"/>
      <c r="H237" s="34"/>
      <c r="I237" s="199"/>
      <c r="J237" s="34"/>
      <c r="K237" s="34"/>
      <c r="L237" s="37"/>
      <c r="M237" s="200"/>
      <c r="N237" s="201"/>
      <c r="O237" s="69"/>
      <c r="P237" s="69"/>
      <c r="Q237" s="69"/>
      <c r="R237" s="69"/>
      <c r="S237" s="69"/>
      <c r="T237" s="70"/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T237" s="15" t="s">
        <v>125</v>
      </c>
      <c r="AU237" s="15" t="s">
        <v>84</v>
      </c>
    </row>
    <row r="238" spans="1:65" s="2" customFormat="1" ht="28.8">
      <c r="A238" s="32"/>
      <c r="B238" s="33"/>
      <c r="C238" s="34"/>
      <c r="D238" s="197" t="s">
        <v>352</v>
      </c>
      <c r="E238" s="34"/>
      <c r="F238" s="223" t="s">
        <v>353</v>
      </c>
      <c r="G238" s="34"/>
      <c r="H238" s="34"/>
      <c r="I238" s="199"/>
      <c r="J238" s="34"/>
      <c r="K238" s="34"/>
      <c r="L238" s="37"/>
      <c r="M238" s="200"/>
      <c r="N238" s="201"/>
      <c r="O238" s="69"/>
      <c r="P238" s="69"/>
      <c r="Q238" s="69"/>
      <c r="R238" s="69"/>
      <c r="S238" s="69"/>
      <c r="T238" s="70"/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T238" s="15" t="s">
        <v>352</v>
      </c>
      <c r="AU238" s="15" t="s">
        <v>84</v>
      </c>
    </row>
    <row r="239" spans="1:65" s="13" customFormat="1" ht="10.199999999999999">
      <c r="B239" s="202"/>
      <c r="C239" s="203"/>
      <c r="D239" s="197" t="s">
        <v>159</v>
      </c>
      <c r="E239" s="204" t="s">
        <v>1</v>
      </c>
      <c r="F239" s="205" t="s">
        <v>366</v>
      </c>
      <c r="G239" s="203"/>
      <c r="H239" s="206">
        <v>416.5</v>
      </c>
      <c r="I239" s="207"/>
      <c r="J239" s="203"/>
      <c r="K239" s="203"/>
      <c r="L239" s="208"/>
      <c r="M239" s="209"/>
      <c r="N239" s="210"/>
      <c r="O239" s="210"/>
      <c r="P239" s="210"/>
      <c r="Q239" s="210"/>
      <c r="R239" s="210"/>
      <c r="S239" s="210"/>
      <c r="T239" s="211"/>
      <c r="AT239" s="212" t="s">
        <v>159</v>
      </c>
      <c r="AU239" s="212" t="s">
        <v>84</v>
      </c>
      <c r="AV239" s="13" t="s">
        <v>86</v>
      </c>
      <c r="AW239" s="13" t="s">
        <v>34</v>
      </c>
      <c r="AX239" s="13" t="s">
        <v>84</v>
      </c>
      <c r="AY239" s="212" t="s">
        <v>115</v>
      </c>
    </row>
    <row r="240" spans="1:65" s="2" customFormat="1" ht="24.15" customHeight="1">
      <c r="A240" s="32"/>
      <c r="B240" s="33"/>
      <c r="C240" s="184" t="s">
        <v>367</v>
      </c>
      <c r="D240" s="184" t="s">
        <v>118</v>
      </c>
      <c r="E240" s="185" t="s">
        <v>368</v>
      </c>
      <c r="F240" s="186" t="s">
        <v>369</v>
      </c>
      <c r="G240" s="187" t="s">
        <v>286</v>
      </c>
      <c r="H240" s="188">
        <v>7.42</v>
      </c>
      <c r="I240" s="189"/>
      <c r="J240" s="190">
        <f>ROUND(I240*H240,2)</f>
        <v>0</v>
      </c>
      <c r="K240" s="186" t="s">
        <v>122</v>
      </c>
      <c r="L240" s="37"/>
      <c r="M240" s="191" t="s">
        <v>1</v>
      </c>
      <c r="N240" s="192" t="s">
        <v>42</v>
      </c>
      <c r="O240" s="69"/>
      <c r="P240" s="193">
        <f>O240*H240</f>
        <v>0</v>
      </c>
      <c r="Q240" s="193">
        <v>0</v>
      </c>
      <c r="R240" s="193">
        <f>Q240*H240</f>
        <v>0</v>
      </c>
      <c r="S240" s="193">
        <v>0</v>
      </c>
      <c r="T240" s="194">
        <f>S240*H240</f>
        <v>0</v>
      </c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R240" s="195" t="s">
        <v>327</v>
      </c>
      <c r="AT240" s="195" t="s">
        <v>118</v>
      </c>
      <c r="AU240" s="195" t="s">
        <v>84</v>
      </c>
      <c r="AY240" s="15" t="s">
        <v>115</v>
      </c>
      <c r="BE240" s="196">
        <f>IF(N240="základní",J240,0)</f>
        <v>0</v>
      </c>
      <c r="BF240" s="196">
        <f>IF(N240="snížená",J240,0)</f>
        <v>0</v>
      </c>
      <c r="BG240" s="196">
        <f>IF(N240="zákl. přenesená",J240,0)</f>
        <v>0</v>
      </c>
      <c r="BH240" s="196">
        <f>IF(N240="sníž. přenesená",J240,0)</f>
        <v>0</v>
      </c>
      <c r="BI240" s="196">
        <f>IF(N240="nulová",J240,0)</f>
        <v>0</v>
      </c>
      <c r="BJ240" s="15" t="s">
        <v>84</v>
      </c>
      <c r="BK240" s="196">
        <f>ROUND(I240*H240,2)</f>
        <v>0</v>
      </c>
      <c r="BL240" s="15" t="s">
        <v>327</v>
      </c>
      <c r="BM240" s="195" t="s">
        <v>370</v>
      </c>
    </row>
    <row r="241" spans="1:65" s="2" customFormat="1" ht="48">
      <c r="A241" s="32"/>
      <c r="B241" s="33"/>
      <c r="C241" s="34"/>
      <c r="D241" s="197" t="s">
        <v>125</v>
      </c>
      <c r="E241" s="34"/>
      <c r="F241" s="198" t="s">
        <v>371</v>
      </c>
      <c r="G241" s="34"/>
      <c r="H241" s="34"/>
      <c r="I241" s="199"/>
      <c r="J241" s="34"/>
      <c r="K241" s="34"/>
      <c r="L241" s="37"/>
      <c r="M241" s="200"/>
      <c r="N241" s="201"/>
      <c r="O241" s="69"/>
      <c r="P241" s="69"/>
      <c r="Q241" s="69"/>
      <c r="R241" s="69"/>
      <c r="S241" s="69"/>
      <c r="T241" s="70"/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T241" s="15" t="s">
        <v>125</v>
      </c>
      <c r="AU241" s="15" t="s">
        <v>84</v>
      </c>
    </row>
    <row r="242" spans="1:65" s="13" customFormat="1" ht="10.199999999999999">
      <c r="B242" s="202"/>
      <c r="C242" s="203"/>
      <c r="D242" s="197" t="s">
        <v>159</v>
      </c>
      <c r="E242" s="204" t="s">
        <v>1</v>
      </c>
      <c r="F242" s="205" t="s">
        <v>372</v>
      </c>
      <c r="G242" s="203"/>
      <c r="H242" s="206">
        <v>7.42</v>
      </c>
      <c r="I242" s="207"/>
      <c r="J242" s="203"/>
      <c r="K242" s="203"/>
      <c r="L242" s="208"/>
      <c r="M242" s="209"/>
      <c r="N242" s="210"/>
      <c r="O242" s="210"/>
      <c r="P242" s="210"/>
      <c r="Q242" s="210"/>
      <c r="R242" s="210"/>
      <c r="S242" s="210"/>
      <c r="T242" s="211"/>
      <c r="AT242" s="212" t="s">
        <v>159</v>
      </c>
      <c r="AU242" s="212" t="s">
        <v>84</v>
      </c>
      <c r="AV242" s="13" t="s">
        <v>86</v>
      </c>
      <c r="AW242" s="13" t="s">
        <v>34</v>
      </c>
      <c r="AX242" s="13" t="s">
        <v>84</v>
      </c>
      <c r="AY242" s="212" t="s">
        <v>115</v>
      </c>
    </row>
    <row r="243" spans="1:65" s="2" customFormat="1" ht="16.5" customHeight="1">
      <c r="A243" s="32"/>
      <c r="B243" s="33"/>
      <c r="C243" s="184" t="s">
        <v>373</v>
      </c>
      <c r="D243" s="184" t="s">
        <v>118</v>
      </c>
      <c r="E243" s="185" t="s">
        <v>325</v>
      </c>
      <c r="F243" s="186" t="s">
        <v>326</v>
      </c>
      <c r="G243" s="187" t="s">
        <v>286</v>
      </c>
      <c r="H243" s="188">
        <v>225.55199999999999</v>
      </c>
      <c r="I243" s="189"/>
      <c r="J243" s="190">
        <f>ROUND(I243*H243,2)</f>
        <v>0</v>
      </c>
      <c r="K243" s="186" t="s">
        <v>122</v>
      </c>
      <c r="L243" s="37"/>
      <c r="M243" s="191" t="s">
        <v>1</v>
      </c>
      <c r="N243" s="192" t="s">
        <v>42</v>
      </c>
      <c r="O243" s="69"/>
      <c r="P243" s="193">
        <f>O243*H243</f>
        <v>0</v>
      </c>
      <c r="Q243" s="193">
        <v>0</v>
      </c>
      <c r="R243" s="193">
        <f>Q243*H243</f>
        <v>0</v>
      </c>
      <c r="S243" s="193">
        <v>0</v>
      </c>
      <c r="T243" s="194">
        <f>S243*H243</f>
        <v>0</v>
      </c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R243" s="195" t="s">
        <v>327</v>
      </c>
      <c r="AT243" s="195" t="s">
        <v>118</v>
      </c>
      <c r="AU243" s="195" t="s">
        <v>84</v>
      </c>
      <c r="AY243" s="15" t="s">
        <v>115</v>
      </c>
      <c r="BE243" s="196">
        <f>IF(N243="základní",J243,0)</f>
        <v>0</v>
      </c>
      <c r="BF243" s="196">
        <f>IF(N243="snížená",J243,0)</f>
        <v>0</v>
      </c>
      <c r="BG243" s="196">
        <f>IF(N243="zákl. přenesená",J243,0)</f>
        <v>0</v>
      </c>
      <c r="BH243" s="196">
        <f>IF(N243="sníž. přenesená",J243,0)</f>
        <v>0</v>
      </c>
      <c r="BI243" s="196">
        <f>IF(N243="nulová",J243,0)</f>
        <v>0</v>
      </c>
      <c r="BJ243" s="15" t="s">
        <v>84</v>
      </c>
      <c r="BK243" s="196">
        <f>ROUND(I243*H243,2)</f>
        <v>0</v>
      </c>
      <c r="BL243" s="15" t="s">
        <v>327</v>
      </c>
      <c r="BM243" s="195" t="s">
        <v>374</v>
      </c>
    </row>
    <row r="244" spans="1:65" s="2" customFormat="1" ht="28.8">
      <c r="A244" s="32"/>
      <c r="B244" s="33"/>
      <c r="C244" s="34"/>
      <c r="D244" s="197" t="s">
        <v>125</v>
      </c>
      <c r="E244" s="34"/>
      <c r="F244" s="198" t="s">
        <v>329</v>
      </c>
      <c r="G244" s="34"/>
      <c r="H244" s="34"/>
      <c r="I244" s="199"/>
      <c r="J244" s="34"/>
      <c r="K244" s="34"/>
      <c r="L244" s="37"/>
      <c r="M244" s="200"/>
      <c r="N244" s="201"/>
      <c r="O244" s="69"/>
      <c r="P244" s="69"/>
      <c r="Q244" s="69"/>
      <c r="R244" s="69"/>
      <c r="S244" s="69"/>
      <c r="T244" s="70"/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T244" s="15" t="s">
        <v>125</v>
      </c>
      <c r="AU244" s="15" t="s">
        <v>84</v>
      </c>
    </row>
    <row r="245" spans="1:65" s="13" customFormat="1" ht="10.199999999999999">
      <c r="B245" s="202"/>
      <c r="C245" s="203"/>
      <c r="D245" s="197" t="s">
        <v>159</v>
      </c>
      <c r="E245" s="204" t="s">
        <v>1</v>
      </c>
      <c r="F245" s="205" t="s">
        <v>375</v>
      </c>
      <c r="G245" s="203"/>
      <c r="H245" s="206">
        <v>225.55199999999999</v>
      </c>
      <c r="I245" s="207"/>
      <c r="J245" s="203"/>
      <c r="K245" s="203"/>
      <c r="L245" s="208"/>
      <c r="M245" s="209"/>
      <c r="N245" s="210"/>
      <c r="O245" s="210"/>
      <c r="P245" s="210"/>
      <c r="Q245" s="210"/>
      <c r="R245" s="210"/>
      <c r="S245" s="210"/>
      <c r="T245" s="211"/>
      <c r="AT245" s="212" t="s">
        <v>159</v>
      </c>
      <c r="AU245" s="212" t="s">
        <v>84</v>
      </c>
      <c r="AV245" s="13" t="s">
        <v>86</v>
      </c>
      <c r="AW245" s="13" t="s">
        <v>34</v>
      </c>
      <c r="AX245" s="13" t="s">
        <v>84</v>
      </c>
      <c r="AY245" s="212" t="s">
        <v>115</v>
      </c>
    </row>
    <row r="246" spans="1:65" s="2" customFormat="1" ht="24.15" customHeight="1">
      <c r="A246" s="32"/>
      <c r="B246" s="33"/>
      <c r="C246" s="184" t="s">
        <v>376</v>
      </c>
      <c r="D246" s="184" t="s">
        <v>118</v>
      </c>
      <c r="E246" s="185" t="s">
        <v>332</v>
      </c>
      <c r="F246" s="186" t="s">
        <v>333</v>
      </c>
      <c r="G246" s="187" t="s">
        <v>286</v>
      </c>
      <c r="H246" s="188">
        <v>225.55199999999999</v>
      </c>
      <c r="I246" s="189"/>
      <c r="J246" s="190">
        <f>ROUND(I246*H246,2)</f>
        <v>0</v>
      </c>
      <c r="K246" s="186" t="s">
        <v>122</v>
      </c>
      <c r="L246" s="37"/>
      <c r="M246" s="191" t="s">
        <v>1</v>
      </c>
      <c r="N246" s="192" t="s">
        <v>42</v>
      </c>
      <c r="O246" s="69"/>
      <c r="P246" s="193">
        <f>O246*H246</f>
        <v>0</v>
      </c>
      <c r="Q246" s="193">
        <v>0</v>
      </c>
      <c r="R246" s="193">
        <f>Q246*H246</f>
        <v>0</v>
      </c>
      <c r="S246" s="193">
        <v>0</v>
      </c>
      <c r="T246" s="194">
        <f>S246*H246</f>
        <v>0</v>
      </c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R246" s="195" t="s">
        <v>327</v>
      </c>
      <c r="AT246" s="195" t="s">
        <v>118</v>
      </c>
      <c r="AU246" s="195" t="s">
        <v>84</v>
      </c>
      <c r="AY246" s="15" t="s">
        <v>115</v>
      </c>
      <c r="BE246" s="196">
        <f>IF(N246="základní",J246,0)</f>
        <v>0</v>
      </c>
      <c r="BF246" s="196">
        <f>IF(N246="snížená",J246,0)</f>
        <v>0</v>
      </c>
      <c r="BG246" s="196">
        <f>IF(N246="zákl. přenesená",J246,0)</f>
        <v>0</v>
      </c>
      <c r="BH246" s="196">
        <f>IF(N246="sníž. přenesená",J246,0)</f>
        <v>0</v>
      </c>
      <c r="BI246" s="196">
        <f>IF(N246="nulová",J246,0)</f>
        <v>0</v>
      </c>
      <c r="BJ246" s="15" t="s">
        <v>84</v>
      </c>
      <c r="BK246" s="196">
        <f>ROUND(I246*H246,2)</f>
        <v>0</v>
      </c>
      <c r="BL246" s="15" t="s">
        <v>327</v>
      </c>
      <c r="BM246" s="195" t="s">
        <v>377</v>
      </c>
    </row>
    <row r="247" spans="1:65" s="2" customFormat="1" ht="38.4">
      <c r="A247" s="32"/>
      <c r="B247" s="33"/>
      <c r="C247" s="34"/>
      <c r="D247" s="197" t="s">
        <v>125</v>
      </c>
      <c r="E247" s="34"/>
      <c r="F247" s="198" t="s">
        <v>335</v>
      </c>
      <c r="G247" s="34"/>
      <c r="H247" s="34"/>
      <c r="I247" s="199"/>
      <c r="J247" s="34"/>
      <c r="K247" s="34"/>
      <c r="L247" s="37"/>
      <c r="M247" s="200"/>
      <c r="N247" s="201"/>
      <c r="O247" s="69"/>
      <c r="P247" s="69"/>
      <c r="Q247" s="69"/>
      <c r="R247" s="69"/>
      <c r="S247" s="69"/>
      <c r="T247" s="70"/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T247" s="15" t="s">
        <v>125</v>
      </c>
      <c r="AU247" s="15" t="s">
        <v>84</v>
      </c>
    </row>
    <row r="248" spans="1:65" s="13" customFormat="1" ht="10.199999999999999">
      <c r="B248" s="202"/>
      <c r="C248" s="203"/>
      <c r="D248" s="197" t="s">
        <v>159</v>
      </c>
      <c r="E248" s="204" t="s">
        <v>1</v>
      </c>
      <c r="F248" s="205" t="s">
        <v>375</v>
      </c>
      <c r="G248" s="203"/>
      <c r="H248" s="206">
        <v>225.55199999999999</v>
      </c>
      <c r="I248" s="207"/>
      <c r="J248" s="203"/>
      <c r="K248" s="203"/>
      <c r="L248" s="208"/>
      <c r="M248" s="209"/>
      <c r="N248" s="210"/>
      <c r="O248" s="210"/>
      <c r="P248" s="210"/>
      <c r="Q248" s="210"/>
      <c r="R248" s="210"/>
      <c r="S248" s="210"/>
      <c r="T248" s="211"/>
      <c r="AT248" s="212" t="s">
        <v>159</v>
      </c>
      <c r="AU248" s="212" t="s">
        <v>84</v>
      </c>
      <c r="AV248" s="13" t="s">
        <v>86</v>
      </c>
      <c r="AW248" s="13" t="s">
        <v>34</v>
      </c>
      <c r="AX248" s="13" t="s">
        <v>84</v>
      </c>
      <c r="AY248" s="212" t="s">
        <v>115</v>
      </c>
    </row>
    <row r="249" spans="1:65" s="2" customFormat="1" ht="16.5" customHeight="1">
      <c r="A249" s="32"/>
      <c r="B249" s="33"/>
      <c r="C249" s="184" t="s">
        <v>378</v>
      </c>
      <c r="D249" s="184" t="s">
        <v>118</v>
      </c>
      <c r="E249" s="185" t="s">
        <v>379</v>
      </c>
      <c r="F249" s="186" t="s">
        <v>380</v>
      </c>
      <c r="G249" s="187" t="s">
        <v>121</v>
      </c>
      <c r="H249" s="188">
        <v>4</v>
      </c>
      <c r="I249" s="189"/>
      <c r="J249" s="190">
        <f>ROUND(I249*H249,2)</f>
        <v>0</v>
      </c>
      <c r="K249" s="186" t="s">
        <v>122</v>
      </c>
      <c r="L249" s="37"/>
      <c r="M249" s="191" t="s">
        <v>1</v>
      </c>
      <c r="N249" s="192" t="s">
        <v>42</v>
      </c>
      <c r="O249" s="69"/>
      <c r="P249" s="193">
        <f>O249*H249</f>
        <v>0</v>
      </c>
      <c r="Q249" s="193">
        <v>0</v>
      </c>
      <c r="R249" s="193">
        <f>Q249*H249</f>
        <v>0</v>
      </c>
      <c r="S249" s="193">
        <v>0</v>
      </c>
      <c r="T249" s="194">
        <f>S249*H249</f>
        <v>0</v>
      </c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R249" s="195" t="s">
        <v>327</v>
      </c>
      <c r="AT249" s="195" t="s">
        <v>118</v>
      </c>
      <c r="AU249" s="195" t="s">
        <v>84</v>
      </c>
      <c r="AY249" s="15" t="s">
        <v>115</v>
      </c>
      <c r="BE249" s="196">
        <f>IF(N249="základní",J249,0)</f>
        <v>0</v>
      </c>
      <c r="BF249" s="196">
        <f>IF(N249="snížená",J249,0)</f>
        <v>0</v>
      </c>
      <c r="BG249" s="196">
        <f>IF(N249="zákl. přenesená",J249,0)</f>
        <v>0</v>
      </c>
      <c r="BH249" s="196">
        <f>IF(N249="sníž. přenesená",J249,0)</f>
        <v>0</v>
      </c>
      <c r="BI249" s="196">
        <f>IF(N249="nulová",J249,0)</f>
        <v>0</v>
      </c>
      <c r="BJ249" s="15" t="s">
        <v>84</v>
      </c>
      <c r="BK249" s="196">
        <f>ROUND(I249*H249,2)</f>
        <v>0</v>
      </c>
      <c r="BL249" s="15" t="s">
        <v>327</v>
      </c>
      <c r="BM249" s="195" t="s">
        <v>381</v>
      </c>
    </row>
    <row r="250" spans="1:65" s="2" customFormat="1" ht="28.8">
      <c r="A250" s="32"/>
      <c r="B250" s="33"/>
      <c r="C250" s="34"/>
      <c r="D250" s="197" t="s">
        <v>125</v>
      </c>
      <c r="E250" s="34"/>
      <c r="F250" s="198" t="s">
        <v>382</v>
      </c>
      <c r="G250" s="34"/>
      <c r="H250" s="34"/>
      <c r="I250" s="199"/>
      <c r="J250" s="34"/>
      <c r="K250" s="34"/>
      <c r="L250" s="37"/>
      <c r="M250" s="200"/>
      <c r="N250" s="201"/>
      <c r="O250" s="69"/>
      <c r="P250" s="69"/>
      <c r="Q250" s="69"/>
      <c r="R250" s="69"/>
      <c r="S250" s="69"/>
      <c r="T250" s="70"/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T250" s="15" t="s">
        <v>125</v>
      </c>
      <c r="AU250" s="15" t="s">
        <v>84</v>
      </c>
    </row>
    <row r="251" spans="1:65" s="13" customFormat="1" ht="10.199999999999999">
      <c r="B251" s="202"/>
      <c r="C251" s="203"/>
      <c r="D251" s="197" t="s">
        <v>159</v>
      </c>
      <c r="E251" s="204" t="s">
        <v>1</v>
      </c>
      <c r="F251" s="205" t="s">
        <v>383</v>
      </c>
      <c r="G251" s="203"/>
      <c r="H251" s="206">
        <v>4</v>
      </c>
      <c r="I251" s="207"/>
      <c r="J251" s="203"/>
      <c r="K251" s="203"/>
      <c r="L251" s="208"/>
      <c r="M251" s="224"/>
      <c r="N251" s="225"/>
      <c r="O251" s="225"/>
      <c r="P251" s="225"/>
      <c r="Q251" s="225"/>
      <c r="R251" s="225"/>
      <c r="S251" s="225"/>
      <c r="T251" s="226"/>
      <c r="AT251" s="212" t="s">
        <v>159</v>
      </c>
      <c r="AU251" s="212" t="s">
        <v>84</v>
      </c>
      <c r="AV251" s="13" t="s">
        <v>86</v>
      </c>
      <c r="AW251" s="13" t="s">
        <v>34</v>
      </c>
      <c r="AX251" s="13" t="s">
        <v>84</v>
      </c>
      <c r="AY251" s="212" t="s">
        <v>115</v>
      </c>
    </row>
    <row r="252" spans="1:65" s="2" customFormat="1" ht="6.9" customHeight="1">
      <c r="A252" s="32"/>
      <c r="B252" s="52"/>
      <c r="C252" s="53"/>
      <c r="D252" s="53"/>
      <c r="E252" s="53"/>
      <c r="F252" s="53"/>
      <c r="G252" s="53"/>
      <c r="H252" s="53"/>
      <c r="I252" s="53"/>
      <c r="J252" s="53"/>
      <c r="K252" s="53"/>
      <c r="L252" s="37"/>
      <c r="M252" s="32"/>
      <c r="O252" s="32"/>
      <c r="P252" s="32"/>
      <c r="Q252" s="32"/>
      <c r="R252" s="32"/>
      <c r="S252" s="32"/>
      <c r="T252" s="32"/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  <c r="AE252" s="32"/>
    </row>
  </sheetData>
  <sheetProtection algorithmName="SHA-512" hashValue="RcX+J+XHpfVxmlxFRlrU3GWlVLUHZxuW8T3T3KJcUcGANCr/g7/hAXsiQ+h04SSydKTclCmZEq7BQk1uJZ4tng==" saltValue="28woI1TzXU/v9K9R0jXECfoFmA+WQmuoZhP0IlrEjGvraf/Jl/cSs7Ne4DnqpAQRJjG0Z4gyu3MmkvI2n7QprQ==" spinCount="100000" sheet="1" objects="1" scenarios="1" formatColumns="0" formatRows="0" autoFilter="0"/>
  <autoFilter ref="C118:K251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1"/>
  <sheetViews>
    <sheetView showGridLines="0" workbookViewId="0"/>
  </sheetViews>
  <sheetFormatPr defaultRowHeight="12.6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AT2" s="15" t="s">
        <v>88</v>
      </c>
    </row>
    <row r="3" spans="1:46" s="1" customFormat="1" ht="6.9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18"/>
      <c r="AT3" s="15" t="s">
        <v>86</v>
      </c>
    </row>
    <row r="4" spans="1:46" s="1" customFormat="1" ht="24.9" customHeight="1">
      <c r="B4" s="18"/>
      <c r="D4" s="108" t="s">
        <v>89</v>
      </c>
      <c r="L4" s="18"/>
      <c r="M4" s="109" t="s">
        <v>10</v>
      </c>
      <c r="AT4" s="15" t="s">
        <v>4</v>
      </c>
    </row>
    <row r="5" spans="1:46" s="1" customFormat="1" ht="6.9" customHeight="1">
      <c r="B5" s="18"/>
      <c r="L5" s="18"/>
    </row>
    <row r="6" spans="1:46" s="1" customFormat="1" ht="12" customHeight="1">
      <c r="B6" s="18"/>
      <c r="D6" s="110" t="s">
        <v>16</v>
      </c>
      <c r="L6" s="18"/>
    </row>
    <row r="7" spans="1:46" s="1" customFormat="1" ht="16.5" customHeight="1">
      <c r="B7" s="18"/>
      <c r="E7" s="272" t="str">
        <f>'Rekapitulace stavby'!K6</f>
        <v>Výměna kolejnic v úseku žst. Ostrava hl. n. - Ostrava Kunčice</v>
      </c>
      <c r="F7" s="273"/>
      <c r="G7" s="273"/>
      <c r="H7" s="273"/>
      <c r="L7" s="18"/>
    </row>
    <row r="8" spans="1:46" s="2" customFormat="1" ht="12" customHeight="1">
      <c r="A8" s="32"/>
      <c r="B8" s="37"/>
      <c r="C8" s="32"/>
      <c r="D8" s="110" t="s">
        <v>90</v>
      </c>
      <c r="E8" s="32"/>
      <c r="F8" s="32"/>
      <c r="G8" s="32"/>
      <c r="H8" s="32"/>
      <c r="I8" s="32"/>
      <c r="J8" s="32"/>
      <c r="K8" s="32"/>
      <c r="L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274" t="s">
        <v>384</v>
      </c>
      <c r="F9" s="275"/>
      <c r="G9" s="275"/>
      <c r="H9" s="275"/>
      <c r="I9" s="32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0.199999999999999">
      <c r="A10" s="32"/>
      <c r="B10" s="37"/>
      <c r="C10" s="32"/>
      <c r="D10" s="32"/>
      <c r="E10" s="32"/>
      <c r="F10" s="32"/>
      <c r="G10" s="32"/>
      <c r="H10" s="32"/>
      <c r="I10" s="32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10" t="s">
        <v>18</v>
      </c>
      <c r="E11" s="32"/>
      <c r="F11" s="111" t="s">
        <v>1</v>
      </c>
      <c r="G11" s="32"/>
      <c r="H11" s="32"/>
      <c r="I11" s="110" t="s">
        <v>19</v>
      </c>
      <c r="J11" s="111" t="s">
        <v>1</v>
      </c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10" t="s">
        <v>20</v>
      </c>
      <c r="E12" s="32"/>
      <c r="F12" s="111" t="s">
        <v>21</v>
      </c>
      <c r="G12" s="32"/>
      <c r="H12" s="32"/>
      <c r="I12" s="110" t="s">
        <v>22</v>
      </c>
      <c r="J12" s="112" t="str">
        <f>'Rekapitulace stavby'!AN8</f>
        <v>22. 3. 2023</v>
      </c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8" customHeight="1">
      <c r="A13" s="32"/>
      <c r="B13" s="37"/>
      <c r="C13" s="32"/>
      <c r="D13" s="32"/>
      <c r="E13" s="32"/>
      <c r="F13" s="32"/>
      <c r="G13" s="32"/>
      <c r="H13" s="32"/>
      <c r="I13" s="32"/>
      <c r="J13" s="32"/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0" t="s">
        <v>24</v>
      </c>
      <c r="E14" s="32"/>
      <c r="F14" s="32"/>
      <c r="G14" s="32"/>
      <c r="H14" s="32"/>
      <c r="I14" s="110" t="s">
        <v>25</v>
      </c>
      <c r="J14" s="111" t="s">
        <v>26</v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11" t="s">
        <v>27</v>
      </c>
      <c r="F15" s="32"/>
      <c r="G15" s="32"/>
      <c r="H15" s="32"/>
      <c r="I15" s="110" t="s">
        <v>28</v>
      </c>
      <c r="J15" s="111" t="s">
        <v>29</v>
      </c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" customHeight="1">
      <c r="A16" s="32"/>
      <c r="B16" s="37"/>
      <c r="C16" s="32"/>
      <c r="D16" s="32"/>
      <c r="E16" s="32"/>
      <c r="F16" s="32"/>
      <c r="G16" s="32"/>
      <c r="H16" s="32"/>
      <c r="I16" s="32"/>
      <c r="J16" s="32"/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10" t="s">
        <v>30</v>
      </c>
      <c r="E17" s="32"/>
      <c r="F17" s="32"/>
      <c r="G17" s="32"/>
      <c r="H17" s="32"/>
      <c r="I17" s="110" t="s">
        <v>25</v>
      </c>
      <c r="J17" s="28" t="str">
        <f>'Rekapitulace stavby'!AN13</f>
        <v>Vyplň údaj</v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276" t="str">
        <f>'Rekapitulace stavby'!E14</f>
        <v>Vyplň údaj</v>
      </c>
      <c r="F18" s="277"/>
      <c r="G18" s="277"/>
      <c r="H18" s="277"/>
      <c r="I18" s="110" t="s">
        <v>28</v>
      </c>
      <c r="J18" s="28" t="str">
        <f>'Rekapitulace stavby'!AN14</f>
        <v>Vyplň údaj</v>
      </c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" customHeight="1">
      <c r="A19" s="32"/>
      <c r="B19" s="37"/>
      <c r="C19" s="32"/>
      <c r="D19" s="32"/>
      <c r="E19" s="32"/>
      <c r="F19" s="32"/>
      <c r="G19" s="32"/>
      <c r="H19" s="32"/>
      <c r="I19" s="32"/>
      <c r="J19" s="32"/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10" t="s">
        <v>32</v>
      </c>
      <c r="E20" s="32"/>
      <c r="F20" s="32"/>
      <c r="G20" s="32"/>
      <c r="H20" s="32"/>
      <c r="I20" s="110" t="s">
        <v>25</v>
      </c>
      <c r="J20" s="111" t="str">
        <f>IF('Rekapitulace stavby'!AN16="","",'Rekapitulace stavby'!AN16)</f>
        <v/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11" t="str">
        <f>IF('Rekapitulace stavby'!E17="","",'Rekapitulace stavby'!E17)</f>
        <v xml:space="preserve"> </v>
      </c>
      <c r="F21" s="32"/>
      <c r="G21" s="32"/>
      <c r="H21" s="32"/>
      <c r="I21" s="110" t="s">
        <v>28</v>
      </c>
      <c r="J21" s="111" t="str">
        <f>IF('Rekapitulace stavby'!AN17="","",'Rekapitulace stavby'!AN17)</f>
        <v/>
      </c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" customHeight="1">
      <c r="A22" s="32"/>
      <c r="B22" s="37"/>
      <c r="C22" s="32"/>
      <c r="D22" s="32"/>
      <c r="E22" s="32"/>
      <c r="F22" s="32"/>
      <c r="G22" s="32"/>
      <c r="H22" s="32"/>
      <c r="I22" s="32"/>
      <c r="J22" s="32"/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10" t="s">
        <v>35</v>
      </c>
      <c r="E23" s="32"/>
      <c r="F23" s="32"/>
      <c r="G23" s="32"/>
      <c r="H23" s="32"/>
      <c r="I23" s="110" t="s">
        <v>25</v>
      </c>
      <c r="J23" s="111" t="str">
        <f>IF('Rekapitulace stavby'!AN19="","",'Rekapitulace stavby'!AN19)</f>
        <v/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11" t="str">
        <f>IF('Rekapitulace stavby'!E20="","",'Rekapitulace stavby'!E20)</f>
        <v xml:space="preserve"> </v>
      </c>
      <c r="F24" s="32"/>
      <c r="G24" s="32"/>
      <c r="H24" s="32"/>
      <c r="I24" s="110" t="s">
        <v>28</v>
      </c>
      <c r="J24" s="111" t="str">
        <f>IF('Rekapitulace stavby'!AN20="","",'Rekapitulace stavby'!AN20)</f>
        <v/>
      </c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" customHeight="1">
      <c r="A25" s="32"/>
      <c r="B25" s="37"/>
      <c r="C25" s="32"/>
      <c r="D25" s="32"/>
      <c r="E25" s="32"/>
      <c r="F25" s="32"/>
      <c r="G25" s="32"/>
      <c r="H25" s="32"/>
      <c r="I25" s="32"/>
      <c r="J25" s="32"/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10" t="s">
        <v>36</v>
      </c>
      <c r="E26" s="32"/>
      <c r="F26" s="32"/>
      <c r="G26" s="32"/>
      <c r="H26" s="32"/>
      <c r="I26" s="32"/>
      <c r="J26" s="32"/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3"/>
      <c r="B27" s="114"/>
      <c r="C27" s="113"/>
      <c r="D27" s="113"/>
      <c r="E27" s="278" t="s">
        <v>1</v>
      </c>
      <c r="F27" s="278"/>
      <c r="G27" s="278"/>
      <c r="H27" s="278"/>
      <c r="I27" s="113"/>
      <c r="J27" s="113"/>
      <c r="K27" s="113"/>
      <c r="L27" s="115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" customHeight="1">
      <c r="A28" s="32"/>
      <c r="B28" s="37"/>
      <c r="C28" s="32"/>
      <c r="D28" s="32"/>
      <c r="E28" s="32"/>
      <c r="F28" s="32"/>
      <c r="G28" s="32"/>
      <c r="H28" s="32"/>
      <c r="I28" s="32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" customHeight="1">
      <c r="A29" s="32"/>
      <c r="B29" s="37"/>
      <c r="C29" s="32"/>
      <c r="D29" s="116"/>
      <c r="E29" s="116"/>
      <c r="F29" s="116"/>
      <c r="G29" s="116"/>
      <c r="H29" s="116"/>
      <c r="I29" s="116"/>
      <c r="J29" s="116"/>
      <c r="K29" s="116"/>
      <c r="L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7"/>
      <c r="C30" s="32"/>
      <c r="D30" s="117" t="s">
        <v>37</v>
      </c>
      <c r="E30" s="32"/>
      <c r="F30" s="32"/>
      <c r="G30" s="32"/>
      <c r="H30" s="32"/>
      <c r="I30" s="32"/>
      <c r="J30" s="118">
        <f>ROUND(J117, 2)</f>
        <v>0</v>
      </c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" customHeight="1">
      <c r="A31" s="32"/>
      <c r="B31" s="37"/>
      <c r="C31" s="32"/>
      <c r="D31" s="116"/>
      <c r="E31" s="116"/>
      <c r="F31" s="116"/>
      <c r="G31" s="116"/>
      <c r="H31" s="116"/>
      <c r="I31" s="116"/>
      <c r="J31" s="116"/>
      <c r="K31" s="116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" customHeight="1">
      <c r="A32" s="32"/>
      <c r="B32" s="37"/>
      <c r="C32" s="32"/>
      <c r="D32" s="32"/>
      <c r="E32" s="32"/>
      <c r="F32" s="119" t="s">
        <v>39</v>
      </c>
      <c r="G32" s="32"/>
      <c r="H32" s="32"/>
      <c r="I32" s="119" t="s">
        <v>38</v>
      </c>
      <c r="J32" s="119" t="s">
        <v>40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" customHeight="1">
      <c r="A33" s="32"/>
      <c r="B33" s="37"/>
      <c r="C33" s="32"/>
      <c r="D33" s="120" t="s">
        <v>41</v>
      </c>
      <c r="E33" s="110" t="s">
        <v>42</v>
      </c>
      <c r="F33" s="121">
        <f>ROUND((SUM(BE117:BE130)),  2)</f>
        <v>0</v>
      </c>
      <c r="G33" s="32"/>
      <c r="H33" s="32"/>
      <c r="I33" s="122">
        <v>0.21</v>
      </c>
      <c r="J33" s="121">
        <f>ROUND(((SUM(BE117:BE130))*I33),  2)</f>
        <v>0</v>
      </c>
      <c r="K33" s="32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" customHeight="1">
      <c r="A34" s="32"/>
      <c r="B34" s="37"/>
      <c r="C34" s="32"/>
      <c r="D34" s="32"/>
      <c r="E34" s="110" t="s">
        <v>43</v>
      </c>
      <c r="F34" s="121">
        <f>ROUND((SUM(BF117:BF130)),  2)</f>
        <v>0</v>
      </c>
      <c r="G34" s="32"/>
      <c r="H34" s="32"/>
      <c r="I34" s="122">
        <v>0.15</v>
      </c>
      <c r="J34" s="121">
        <f>ROUND(((SUM(BF117:BF130))*I34),  2)</f>
        <v>0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" hidden="1" customHeight="1">
      <c r="A35" s="32"/>
      <c r="B35" s="37"/>
      <c r="C35" s="32"/>
      <c r="D35" s="32"/>
      <c r="E35" s="110" t="s">
        <v>44</v>
      </c>
      <c r="F35" s="121">
        <f>ROUND((SUM(BG117:BG130)),  2)</f>
        <v>0</v>
      </c>
      <c r="G35" s="32"/>
      <c r="H35" s="32"/>
      <c r="I35" s="122">
        <v>0.21</v>
      </c>
      <c r="J35" s="121">
        <f>0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" hidden="1" customHeight="1">
      <c r="A36" s="32"/>
      <c r="B36" s="37"/>
      <c r="C36" s="32"/>
      <c r="D36" s="32"/>
      <c r="E36" s="110" t="s">
        <v>45</v>
      </c>
      <c r="F36" s="121">
        <f>ROUND((SUM(BH117:BH130)),  2)</f>
        <v>0</v>
      </c>
      <c r="G36" s="32"/>
      <c r="H36" s="32"/>
      <c r="I36" s="122">
        <v>0.15</v>
      </c>
      <c r="J36" s="121">
        <f>0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" hidden="1" customHeight="1">
      <c r="A37" s="32"/>
      <c r="B37" s="37"/>
      <c r="C37" s="32"/>
      <c r="D37" s="32"/>
      <c r="E37" s="110" t="s">
        <v>46</v>
      </c>
      <c r="F37" s="121">
        <f>ROUND((SUM(BI117:BI130)),  2)</f>
        <v>0</v>
      </c>
      <c r="G37" s="32"/>
      <c r="H37" s="32"/>
      <c r="I37" s="122">
        <v>0</v>
      </c>
      <c r="J37" s="121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" customHeight="1">
      <c r="A38" s="32"/>
      <c r="B38" s="37"/>
      <c r="C38" s="32"/>
      <c r="D38" s="32"/>
      <c r="E38" s="32"/>
      <c r="F38" s="32"/>
      <c r="G38" s="32"/>
      <c r="H38" s="32"/>
      <c r="I38" s="32"/>
      <c r="J38" s="32"/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7"/>
      <c r="C39" s="123"/>
      <c r="D39" s="124" t="s">
        <v>47</v>
      </c>
      <c r="E39" s="125"/>
      <c r="F39" s="125"/>
      <c r="G39" s="126" t="s">
        <v>48</v>
      </c>
      <c r="H39" s="127" t="s">
        <v>49</v>
      </c>
      <c r="I39" s="125"/>
      <c r="J39" s="128">
        <f>SUM(J30:J37)</f>
        <v>0</v>
      </c>
      <c r="K39" s="129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" customHeight="1">
      <c r="A40" s="32"/>
      <c r="B40" s="37"/>
      <c r="C40" s="32"/>
      <c r="D40" s="32"/>
      <c r="E40" s="32"/>
      <c r="F40" s="32"/>
      <c r="G40" s="32"/>
      <c r="H40" s="32"/>
      <c r="I40" s="32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" customHeight="1">
      <c r="B41" s="18"/>
      <c r="L41" s="18"/>
    </row>
    <row r="42" spans="1:31" s="1" customFormat="1" ht="14.4" customHeight="1">
      <c r="B42" s="18"/>
      <c r="L42" s="18"/>
    </row>
    <row r="43" spans="1:31" s="1" customFormat="1" ht="14.4" customHeight="1">
      <c r="B43" s="18"/>
      <c r="L43" s="18"/>
    </row>
    <row r="44" spans="1:31" s="1" customFormat="1" ht="14.4" customHeight="1">
      <c r="B44" s="18"/>
      <c r="L44" s="18"/>
    </row>
    <row r="45" spans="1:31" s="1" customFormat="1" ht="14.4" customHeight="1">
      <c r="B45" s="18"/>
      <c r="L45" s="18"/>
    </row>
    <row r="46" spans="1:31" s="1" customFormat="1" ht="14.4" customHeight="1">
      <c r="B46" s="18"/>
      <c r="L46" s="18"/>
    </row>
    <row r="47" spans="1:31" s="1" customFormat="1" ht="14.4" customHeight="1">
      <c r="B47" s="18"/>
      <c r="L47" s="18"/>
    </row>
    <row r="48" spans="1:31" s="1" customFormat="1" ht="14.4" customHeight="1">
      <c r="B48" s="18"/>
      <c r="L48" s="18"/>
    </row>
    <row r="49" spans="1:31" s="1" customFormat="1" ht="14.4" customHeight="1">
      <c r="B49" s="18"/>
      <c r="L49" s="18"/>
    </row>
    <row r="50" spans="1:31" s="2" customFormat="1" ht="14.4" customHeight="1">
      <c r="B50" s="49"/>
      <c r="D50" s="130" t="s">
        <v>50</v>
      </c>
      <c r="E50" s="131"/>
      <c r="F50" s="131"/>
      <c r="G50" s="130" t="s">
        <v>51</v>
      </c>
      <c r="H50" s="131"/>
      <c r="I50" s="131"/>
      <c r="J50" s="131"/>
      <c r="K50" s="131"/>
      <c r="L50" s="49"/>
    </row>
    <row r="51" spans="1:31" ht="10.199999999999999">
      <c r="B51" s="18"/>
      <c r="L51" s="18"/>
    </row>
    <row r="52" spans="1:31" ht="10.199999999999999">
      <c r="B52" s="18"/>
      <c r="L52" s="18"/>
    </row>
    <row r="53" spans="1:31" ht="10.199999999999999">
      <c r="B53" s="18"/>
      <c r="L53" s="18"/>
    </row>
    <row r="54" spans="1:31" ht="10.199999999999999">
      <c r="B54" s="18"/>
      <c r="L54" s="18"/>
    </row>
    <row r="55" spans="1:31" ht="10.199999999999999">
      <c r="B55" s="18"/>
      <c r="L55" s="18"/>
    </row>
    <row r="56" spans="1:31" ht="10.199999999999999">
      <c r="B56" s="18"/>
      <c r="L56" s="18"/>
    </row>
    <row r="57" spans="1:31" ht="10.199999999999999">
      <c r="B57" s="18"/>
      <c r="L57" s="18"/>
    </row>
    <row r="58" spans="1:31" ht="10.199999999999999">
      <c r="B58" s="18"/>
      <c r="L58" s="18"/>
    </row>
    <row r="59" spans="1:31" ht="10.199999999999999">
      <c r="B59" s="18"/>
      <c r="L59" s="18"/>
    </row>
    <row r="60" spans="1:31" ht="10.199999999999999">
      <c r="B60" s="18"/>
      <c r="L60" s="18"/>
    </row>
    <row r="61" spans="1:31" s="2" customFormat="1" ht="13.2">
      <c r="A61" s="32"/>
      <c r="B61" s="37"/>
      <c r="C61" s="32"/>
      <c r="D61" s="132" t="s">
        <v>52</v>
      </c>
      <c r="E61" s="133"/>
      <c r="F61" s="134" t="s">
        <v>53</v>
      </c>
      <c r="G61" s="132" t="s">
        <v>52</v>
      </c>
      <c r="H61" s="133"/>
      <c r="I61" s="133"/>
      <c r="J61" s="135" t="s">
        <v>53</v>
      </c>
      <c r="K61" s="133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0.199999999999999">
      <c r="B62" s="18"/>
      <c r="L62" s="18"/>
    </row>
    <row r="63" spans="1:31" ht="10.199999999999999">
      <c r="B63" s="18"/>
      <c r="L63" s="18"/>
    </row>
    <row r="64" spans="1:31" ht="10.199999999999999">
      <c r="B64" s="18"/>
      <c r="L64" s="18"/>
    </row>
    <row r="65" spans="1:31" s="2" customFormat="1" ht="13.2">
      <c r="A65" s="32"/>
      <c r="B65" s="37"/>
      <c r="C65" s="32"/>
      <c r="D65" s="130" t="s">
        <v>54</v>
      </c>
      <c r="E65" s="136"/>
      <c r="F65" s="136"/>
      <c r="G65" s="130" t="s">
        <v>55</v>
      </c>
      <c r="H65" s="136"/>
      <c r="I65" s="136"/>
      <c r="J65" s="136"/>
      <c r="K65" s="136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0.199999999999999">
      <c r="B66" s="18"/>
      <c r="L66" s="18"/>
    </row>
    <row r="67" spans="1:31" ht="10.199999999999999">
      <c r="B67" s="18"/>
      <c r="L67" s="18"/>
    </row>
    <row r="68" spans="1:31" ht="10.199999999999999">
      <c r="B68" s="18"/>
      <c r="L68" s="18"/>
    </row>
    <row r="69" spans="1:31" ht="10.199999999999999">
      <c r="B69" s="18"/>
      <c r="L69" s="18"/>
    </row>
    <row r="70" spans="1:31" ht="10.199999999999999">
      <c r="B70" s="18"/>
      <c r="L70" s="18"/>
    </row>
    <row r="71" spans="1:31" ht="10.199999999999999">
      <c r="B71" s="18"/>
      <c r="L71" s="18"/>
    </row>
    <row r="72" spans="1:31" ht="10.199999999999999">
      <c r="B72" s="18"/>
      <c r="L72" s="18"/>
    </row>
    <row r="73" spans="1:31" ht="10.199999999999999">
      <c r="B73" s="18"/>
      <c r="L73" s="18"/>
    </row>
    <row r="74" spans="1:31" ht="10.199999999999999">
      <c r="B74" s="18"/>
      <c r="L74" s="18"/>
    </row>
    <row r="75" spans="1:31" ht="10.199999999999999">
      <c r="B75" s="18"/>
      <c r="L75" s="18"/>
    </row>
    <row r="76" spans="1:31" s="2" customFormat="1" ht="13.2">
      <c r="A76" s="32"/>
      <c r="B76" s="37"/>
      <c r="C76" s="32"/>
      <c r="D76" s="132" t="s">
        <v>52</v>
      </c>
      <c r="E76" s="133"/>
      <c r="F76" s="134" t="s">
        <v>53</v>
      </c>
      <c r="G76" s="132" t="s">
        <v>52</v>
      </c>
      <c r="H76" s="133"/>
      <c r="I76" s="133"/>
      <c r="J76" s="135" t="s">
        <v>53</v>
      </c>
      <c r="K76" s="133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" customHeight="1">
      <c r="A77" s="32"/>
      <c r="B77" s="137"/>
      <c r="C77" s="138"/>
      <c r="D77" s="138"/>
      <c r="E77" s="138"/>
      <c r="F77" s="138"/>
      <c r="G77" s="138"/>
      <c r="H77" s="138"/>
      <c r="I77" s="138"/>
      <c r="J77" s="138"/>
      <c r="K77" s="138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" customHeight="1">
      <c r="A81" s="32"/>
      <c r="B81" s="139"/>
      <c r="C81" s="140"/>
      <c r="D81" s="140"/>
      <c r="E81" s="140"/>
      <c r="F81" s="140"/>
      <c r="G81" s="140"/>
      <c r="H81" s="140"/>
      <c r="I81" s="140"/>
      <c r="J81" s="140"/>
      <c r="K81" s="140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" customHeight="1">
      <c r="A82" s="32"/>
      <c r="B82" s="33"/>
      <c r="C82" s="21" t="s">
        <v>92</v>
      </c>
      <c r="D82" s="34"/>
      <c r="E82" s="34"/>
      <c r="F82" s="34"/>
      <c r="G82" s="34"/>
      <c r="H82" s="34"/>
      <c r="I82" s="34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4"/>
      <c r="E84" s="34"/>
      <c r="F84" s="34"/>
      <c r="G84" s="34"/>
      <c r="H84" s="34"/>
      <c r="I84" s="34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4"/>
      <c r="D85" s="34"/>
      <c r="E85" s="279" t="str">
        <f>E7</f>
        <v>Výměna kolejnic v úseku žst. Ostrava hl. n. - Ostrava Kunčice</v>
      </c>
      <c r="F85" s="280"/>
      <c r="G85" s="280"/>
      <c r="H85" s="280"/>
      <c r="I85" s="34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90</v>
      </c>
      <c r="D86" s="34"/>
      <c r="E86" s="34"/>
      <c r="F86" s="34"/>
      <c r="G86" s="34"/>
      <c r="H86" s="34"/>
      <c r="I86" s="34"/>
      <c r="J86" s="34"/>
      <c r="K86" s="34"/>
      <c r="L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4"/>
      <c r="D87" s="34"/>
      <c r="E87" s="250" t="str">
        <f>E9</f>
        <v>VON - Výměna kolejnic v úseku žst. Ostrava hl. n. - Ostrava Kunčice</v>
      </c>
      <c r="F87" s="281"/>
      <c r="G87" s="281"/>
      <c r="H87" s="281"/>
      <c r="I87" s="34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4"/>
      <c r="E89" s="34"/>
      <c r="F89" s="25" t="str">
        <f>F12</f>
        <v>PS Ostrava</v>
      </c>
      <c r="G89" s="34"/>
      <c r="H89" s="34"/>
      <c r="I89" s="27" t="s">
        <v>22</v>
      </c>
      <c r="J89" s="64" t="str">
        <f>IF(J12="","",J12)</f>
        <v>22. 3. 2023</v>
      </c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15" customHeight="1">
      <c r="A91" s="32"/>
      <c r="B91" s="33"/>
      <c r="C91" s="27" t="s">
        <v>24</v>
      </c>
      <c r="D91" s="34"/>
      <c r="E91" s="34"/>
      <c r="F91" s="25" t="str">
        <f>E15</f>
        <v>Správa železnic, státní organizace, OŘ Ostrava</v>
      </c>
      <c r="G91" s="34"/>
      <c r="H91" s="34"/>
      <c r="I91" s="27" t="s">
        <v>32</v>
      </c>
      <c r="J91" s="30" t="str">
        <f>E21</f>
        <v xml:space="preserve"> 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15" customHeight="1">
      <c r="A92" s="32"/>
      <c r="B92" s="33"/>
      <c r="C92" s="27" t="s">
        <v>30</v>
      </c>
      <c r="D92" s="34"/>
      <c r="E92" s="34"/>
      <c r="F92" s="25" t="str">
        <f>IF(E18="","",E18)</f>
        <v>Vyplň údaj</v>
      </c>
      <c r="G92" s="34"/>
      <c r="H92" s="34"/>
      <c r="I92" s="27" t="s">
        <v>35</v>
      </c>
      <c r="J92" s="30" t="str">
        <f>E24</f>
        <v xml:space="preserve"> </v>
      </c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41" t="s">
        <v>93</v>
      </c>
      <c r="D94" s="142"/>
      <c r="E94" s="142"/>
      <c r="F94" s="142"/>
      <c r="G94" s="142"/>
      <c r="H94" s="142"/>
      <c r="I94" s="142"/>
      <c r="J94" s="143" t="s">
        <v>94</v>
      </c>
      <c r="K94" s="142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8" customHeight="1">
      <c r="A96" s="32"/>
      <c r="B96" s="33"/>
      <c r="C96" s="144" t="s">
        <v>95</v>
      </c>
      <c r="D96" s="34"/>
      <c r="E96" s="34"/>
      <c r="F96" s="34"/>
      <c r="G96" s="34"/>
      <c r="H96" s="34"/>
      <c r="I96" s="34"/>
      <c r="J96" s="82">
        <f>J117</f>
        <v>0</v>
      </c>
      <c r="K96" s="34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5" t="s">
        <v>96</v>
      </c>
    </row>
    <row r="97" spans="1:31" s="9" customFormat="1" ht="24.9" customHeight="1">
      <c r="B97" s="145"/>
      <c r="C97" s="146"/>
      <c r="D97" s="147" t="s">
        <v>385</v>
      </c>
      <c r="E97" s="148"/>
      <c r="F97" s="148"/>
      <c r="G97" s="148"/>
      <c r="H97" s="148"/>
      <c r="I97" s="148"/>
      <c r="J97" s="149">
        <f>J118</f>
        <v>0</v>
      </c>
      <c r="K97" s="146"/>
      <c r="L97" s="150"/>
    </row>
    <row r="98" spans="1:31" s="2" customFormat="1" ht="21.75" customHeight="1">
      <c r="A98" s="32"/>
      <c r="B98" s="33"/>
      <c r="C98" s="34"/>
      <c r="D98" s="34"/>
      <c r="E98" s="34"/>
      <c r="F98" s="34"/>
      <c r="G98" s="34"/>
      <c r="H98" s="34"/>
      <c r="I98" s="34"/>
      <c r="J98" s="34"/>
      <c r="K98" s="34"/>
      <c r="L98" s="49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</row>
    <row r="99" spans="1:31" s="2" customFormat="1" ht="6.9" customHeight="1">
      <c r="A99" s="32"/>
      <c r="B99" s="52"/>
      <c r="C99" s="53"/>
      <c r="D99" s="53"/>
      <c r="E99" s="53"/>
      <c r="F99" s="53"/>
      <c r="G99" s="53"/>
      <c r="H99" s="53"/>
      <c r="I99" s="53"/>
      <c r="J99" s="53"/>
      <c r="K99" s="53"/>
      <c r="L99" s="49"/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</row>
    <row r="103" spans="1:31" s="2" customFormat="1" ht="6.9" customHeight="1">
      <c r="A103" s="32"/>
      <c r="B103" s="54"/>
      <c r="C103" s="55"/>
      <c r="D103" s="55"/>
      <c r="E103" s="55"/>
      <c r="F103" s="55"/>
      <c r="G103" s="55"/>
      <c r="H103" s="55"/>
      <c r="I103" s="55"/>
      <c r="J103" s="55"/>
      <c r="K103" s="55"/>
      <c r="L103" s="49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pans="1:31" s="2" customFormat="1" ht="24.9" customHeight="1">
      <c r="A104" s="32"/>
      <c r="B104" s="33"/>
      <c r="C104" s="21" t="s">
        <v>100</v>
      </c>
      <c r="D104" s="34"/>
      <c r="E104" s="34"/>
      <c r="F104" s="34"/>
      <c r="G104" s="34"/>
      <c r="H104" s="34"/>
      <c r="I104" s="34"/>
      <c r="J104" s="34"/>
      <c r="K104" s="34"/>
      <c r="L104" s="49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pans="1:31" s="2" customFormat="1" ht="6.9" customHeight="1">
      <c r="A105" s="32"/>
      <c r="B105" s="33"/>
      <c r="C105" s="34"/>
      <c r="D105" s="34"/>
      <c r="E105" s="34"/>
      <c r="F105" s="34"/>
      <c r="G105" s="34"/>
      <c r="H105" s="34"/>
      <c r="I105" s="34"/>
      <c r="J105" s="34"/>
      <c r="K105" s="34"/>
      <c r="L105" s="49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31" s="2" customFormat="1" ht="12" customHeight="1">
      <c r="A106" s="32"/>
      <c r="B106" s="33"/>
      <c r="C106" s="27" t="s">
        <v>16</v>
      </c>
      <c r="D106" s="34"/>
      <c r="E106" s="34"/>
      <c r="F106" s="34"/>
      <c r="G106" s="34"/>
      <c r="H106" s="34"/>
      <c r="I106" s="34"/>
      <c r="J106" s="34"/>
      <c r="K106" s="34"/>
      <c r="L106" s="49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16.5" customHeight="1">
      <c r="A107" s="32"/>
      <c r="B107" s="33"/>
      <c r="C107" s="34"/>
      <c r="D107" s="34"/>
      <c r="E107" s="279" t="str">
        <f>E7</f>
        <v>Výměna kolejnic v úseku žst. Ostrava hl. n. - Ostrava Kunčice</v>
      </c>
      <c r="F107" s="280"/>
      <c r="G107" s="280"/>
      <c r="H107" s="280"/>
      <c r="I107" s="34"/>
      <c r="J107" s="34"/>
      <c r="K107" s="34"/>
      <c r="L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12" customHeight="1">
      <c r="A108" s="32"/>
      <c r="B108" s="33"/>
      <c r="C108" s="27" t="s">
        <v>90</v>
      </c>
      <c r="D108" s="34"/>
      <c r="E108" s="34"/>
      <c r="F108" s="34"/>
      <c r="G108" s="34"/>
      <c r="H108" s="34"/>
      <c r="I108" s="34"/>
      <c r="J108" s="34"/>
      <c r="K108" s="34"/>
      <c r="L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16.5" customHeight="1">
      <c r="A109" s="32"/>
      <c r="B109" s="33"/>
      <c r="C109" s="34"/>
      <c r="D109" s="34"/>
      <c r="E109" s="250" t="str">
        <f>E9</f>
        <v>VON - Výměna kolejnic v úseku žst. Ostrava hl. n. - Ostrava Kunčice</v>
      </c>
      <c r="F109" s="281"/>
      <c r="G109" s="281"/>
      <c r="H109" s="281"/>
      <c r="I109" s="34"/>
      <c r="J109" s="34"/>
      <c r="K109" s="34"/>
      <c r="L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6.9" customHeight="1">
      <c r="A110" s="32"/>
      <c r="B110" s="33"/>
      <c r="C110" s="34"/>
      <c r="D110" s="34"/>
      <c r="E110" s="34"/>
      <c r="F110" s="34"/>
      <c r="G110" s="34"/>
      <c r="H110" s="34"/>
      <c r="I110" s="34"/>
      <c r="J110" s="34"/>
      <c r="K110" s="34"/>
      <c r="L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2" customHeight="1">
      <c r="A111" s="32"/>
      <c r="B111" s="33"/>
      <c r="C111" s="27" t="s">
        <v>20</v>
      </c>
      <c r="D111" s="34"/>
      <c r="E111" s="34"/>
      <c r="F111" s="25" t="str">
        <f>F12</f>
        <v>PS Ostrava</v>
      </c>
      <c r="G111" s="34"/>
      <c r="H111" s="34"/>
      <c r="I111" s="27" t="s">
        <v>22</v>
      </c>
      <c r="J111" s="64" t="str">
        <f>IF(J12="","",J12)</f>
        <v>22. 3. 2023</v>
      </c>
      <c r="K111" s="34"/>
      <c r="L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6.9" customHeight="1">
      <c r="A112" s="32"/>
      <c r="B112" s="33"/>
      <c r="C112" s="34"/>
      <c r="D112" s="34"/>
      <c r="E112" s="34"/>
      <c r="F112" s="34"/>
      <c r="G112" s="34"/>
      <c r="H112" s="34"/>
      <c r="I112" s="34"/>
      <c r="J112" s="34"/>
      <c r="K112" s="34"/>
      <c r="L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5.15" customHeight="1">
      <c r="A113" s="32"/>
      <c r="B113" s="33"/>
      <c r="C113" s="27" t="s">
        <v>24</v>
      </c>
      <c r="D113" s="34"/>
      <c r="E113" s="34"/>
      <c r="F113" s="25" t="str">
        <f>E15</f>
        <v>Správa železnic, státní organizace, OŘ Ostrava</v>
      </c>
      <c r="G113" s="34"/>
      <c r="H113" s="34"/>
      <c r="I113" s="27" t="s">
        <v>32</v>
      </c>
      <c r="J113" s="30" t="str">
        <f>E21</f>
        <v xml:space="preserve"> </v>
      </c>
      <c r="K113" s="34"/>
      <c r="L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5.15" customHeight="1">
      <c r="A114" s="32"/>
      <c r="B114" s="33"/>
      <c r="C114" s="27" t="s">
        <v>30</v>
      </c>
      <c r="D114" s="34"/>
      <c r="E114" s="34"/>
      <c r="F114" s="25" t="str">
        <f>IF(E18="","",E18)</f>
        <v>Vyplň údaj</v>
      </c>
      <c r="G114" s="34"/>
      <c r="H114" s="34"/>
      <c r="I114" s="27" t="s">
        <v>35</v>
      </c>
      <c r="J114" s="30" t="str">
        <f>E24</f>
        <v xml:space="preserve"> </v>
      </c>
      <c r="K114" s="34"/>
      <c r="L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0.35" customHeight="1">
      <c r="A115" s="32"/>
      <c r="B115" s="33"/>
      <c r="C115" s="34"/>
      <c r="D115" s="34"/>
      <c r="E115" s="34"/>
      <c r="F115" s="34"/>
      <c r="G115" s="34"/>
      <c r="H115" s="34"/>
      <c r="I115" s="34"/>
      <c r="J115" s="34"/>
      <c r="K115" s="34"/>
      <c r="L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11" customFormat="1" ht="29.25" customHeight="1">
      <c r="A116" s="157"/>
      <c r="B116" s="158"/>
      <c r="C116" s="159" t="s">
        <v>101</v>
      </c>
      <c r="D116" s="160" t="s">
        <v>62</v>
      </c>
      <c r="E116" s="160" t="s">
        <v>58</v>
      </c>
      <c r="F116" s="160" t="s">
        <v>59</v>
      </c>
      <c r="G116" s="160" t="s">
        <v>102</v>
      </c>
      <c r="H116" s="160" t="s">
        <v>103</v>
      </c>
      <c r="I116" s="160" t="s">
        <v>104</v>
      </c>
      <c r="J116" s="160" t="s">
        <v>94</v>
      </c>
      <c r="K116" s="161" t="s">
        <v>105</v>
      </c>
      <c r="L116" s="162"/>
      <c r="M116" s="73" t="s">
        <v>1</v>
      </c>
      <c r="N116" s="74" t="s">
        <v>41</v>
      </c>
      <c r="O116" s="74" t="s">
        <v>106</v>
      </c>
      <c r="P116" s="74" t="s">
        <v>107</v>
      </c>
      <c r="Q116" s="74" t="s">
        <v>108</v>
      </c>
      <c r="R116" s="74" t="s">
        <v>109</v>
      </c>
      <c r="S116" s="74" t="s">
        <v>110</v>
      </c>
      <c r="T116" s="75" t="s">
        <v>111</v>
      </c>
      <c r="U116" s="157"/>
      <c r="V116" s="157"/>
      <c r="W116" s="157"/>
      <c r="X116" s="157"/>
      <c r="Y116" s="157"/>
      <c r="Z116" s="157"/>
      <c r="AA116" s="157"/>
      <c r="AB116" s="157"/>
      <c r="AC116" s="157"/>
      <c r="AD116" s="157"/>
      <c r="AE116" s="157"/>
    </row>
    <row r="117" spans="1:65" s="2" customFormat="1" ht="22.8" customHeight="1">
      <c r="A117" s="32"/>
      <c r="B117" s="33"/>
      <c r="C117" s="80" t="s">
        <v>112</v>
      </c>
      <c r="D117" s="34"/>
      <c r="E117" s="34"/>
      <c r="F117" s="34"/>
      <c r="G117" s="34"/>
      <c r="H117" s="34"/>
      <c r="I117" s="34"/>
      <c r="J117" s="163">
        <f>BK117</f>
        <v>0</v>
      </c>
      <c r="K117" s="34"/>
      <c r="L117" s="37"/>
      <c r="M117" s="76"/>
      <c r="N117" s="164"/>
      <c r="O117" s="77"/>
      <c r="P117" s="165">
        <f>P118</f>
        <v>0</v>
      </c>
      <c r="Q117" s="77"/>
      <c r="R117" s="165">
        <f>R118</f>
        <v>0</v>
      </c>
      <c r="S117" s="77"/>
      <c r="T117" s="166">
        <f>T118</f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T117" s="15" t="s">
        <v>76</v>
      </c>
      <c r="AU117" s="15" t="s">
        <v>96</v>
      </c>
      <c r="BK117" s="167">
        <f>BK118</f>
        <v>0</v>
      </c>
    </row>
    <row r="118" spans="1:65" s="12" customFormat="1" ht="25.95" customHeight="1">
      <c r="B118" s="168"/>
      <c r="C118" s="169"/>
      <c r="D118" s="170" t="s">
        <v>76</v>
      </c>
      <c r="E118" s="171" t="s">
        <v>386</v>
      </c>
      <c r="F118" s="171" t="s">
        <v>387</v>
      </c>
      <c r="G118" s="169"/>
      <c r="H118" s="169"/>
      <c r="I118" s="172"/>
      <c r="J118" s="173">
        <f>BK118</f>
        <v>0</v>
      </c>
      <c r="K118" s="169"/>
      <c r="L118" s="174"/>
      <c r="M118" s="175"/>
      <c r="N118" s="176"/>
      <c r="O118" s="176"/>
      <c r="P118" s="177">
        <f>SUM(P119:P130)</f>
        <v>0</v>
      </c>
      <c r="Q118" s="176"/>
      <c r="R118" s="177">
        <f>SUM(R119:R130)</f>
        <v>0</v>
      </c>
      <c r="S118" s="176"/>
      <c r="T118" s="178">
        <f>SUM(T119:T130)</f>
        <v>0</v>
      </c>
      <c r="AR118" s="179" t="s">
        <v>116</v>
      </c>
      <c r="AT118" s="180" t="s">
        <v>76</v>
      </c>
      <c r="AU118" s="180" t="s">
        <v>77</v>
      </c>
      <c r="AY118" s="179" t="s">
        <v>115</v>
      </c>
      <c r="BK118" s="181">
        <f>SUM(BK119:BK130)</f>
        <v>0</v>
      </c>
    </row>
    <row r="119" spans="1:65" s="2" customFormat="1" ht="37.799999999999997" customHeight="1">
      <c r="A119" s="32"/>
      <c r="B119" s="33"/>
      <c r="C119" s="184" t="s">
        <v>84</v>
      </c>
      <c r="D119" s="184" t="s">
        <v>118</v>
      </c>
      <c r="E119" s="185" t="s">
        <v>388</v>
      </c>
      <c r="F119" s="186" t="s">
        <v>389</v>
      </c>
      <c r="G119" s="187" t="s">
        <v>390</v>
      </c>
      <c r="H119" s="188">
        <v>1</v>
      </c>
      <c r="I119" s="189"/>
      <c r="J119" s="190">
        <f>ROUND(I119*H119,2)</f>
        <v>0</v>
      </c>
      <c r="K119" s="186" t="s">
        <v>122</v>
      </c>
      <c r="L119" s="37"/>
      <c r="M119" s="191" t="s">
        <v>1</v>
      </c>
      <c r="N119" s="192" t="s">
        <v>42</v>
      </c>
      <c r="O119" s="69"/>
      <c r="P119" s="193">
        <f>O119*H119</f>
        <v>0</v>
      </c>
      <c r="Q119" s="193">
        <v>0</v>
      </c>
      <c r="R119" s="193">
        <f>Q119*H119</f>
        <v>0</v>
      </c>
      <c r="S119" s="193">
        <v>0</v>
      </c>
      <c r="T119" s="194">
        <f>S119*H119</f>
        <v>0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R119" s="195" t="s">
        <v>123</v>
      </c>
      <c r="AT119" s="195" t="s">
        <v>118</v>
      </c>
      <c r="AU119" s="195" t="s">
        <v>84</v>
      </c>
      <c r="AY119" s="15" t="s">
        <v>115</v>
      </c>
      <c r="BE119" s="196">
        <f>IF(N119="základní",J119,0)</f>
        <v>0</v>
      </c>
      <c r="BF119" s="196">
        <f>IF(N119="snížená",J119,0)</f>
        <v>0</v>
      </c>
      <c r="BG119" s="196">
        <f>IF(N119="zákl. přenesená",J119,0)</f>
        <v>0</v>
      </c>
      <c r="BH119" s="196">
        <f>IF(N119="sníž. přenesená",J119,0)</f>
        <v>0</v>
      </c>
      <c r="BI119" s="196">
        <f>IF(N119="nulová",J119,0)</f>
        <v>0</v>
      </c>
      <c r="BJ119" s="15" t="s">
        <v>84</v>
      </c>
      <c r="BK119" s="196">
        <f>ROUND(I119*H119,2)</f>
        <v>0</v>
      </c>
      <c r="BL119" s="15" t="s">
        <v>123</v>
      </c>
      <c r="BM119" s="195" t="s">
        <v>391</v>
      </c>
    </row>
    <row r="120" spans="1:65" s="2" customFormat="1" ht="28.8">
      <c r="A120" s="32"/>
      <c r="B120" s="33"/>
      <c r="C120" s="34"/>
      <c r="D120" s="197" t="s">
        <v>125</v>
      </c>
      <c r="E120" s="34"/>
      <c r="F120" s="198" t="s">
        <v>389</v>
      </c>
      <c r="G120" s="34"/>
      <c r="H120" s="34"/>
      <c r="I120" s="199"/>
      <c r="J120" s="34"/>
      <c r="K120" s="34"/>
      <c r="L120" s="37"/>
      <c r="M120" s="200"/>
      <c r="N120" s="201"/>
      <c r="O120" s="69"/>
      <c r="P120" s="69"/>
      <c r="Q120" s="69"/>
      <c r="R120" s="69"/>
      <c r="S120" s="69"/>
      <c r="T120" s="70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T120" s="15" t="s">
        <v>125</v>
      </c>
      <c r="AU120" s="15" t="s">
        <v>84</v>
      </c>
    </row>
    <row r="121" spans="1:65" s="2" customFormat="1" ht="21.75" customHeight="1">
      <c r="A121" s="32"/>
      <c r="B121" s="33"/>
      <c r="C121" s="184" t="s">
        <v>86</v>
      </c>
      <c r="D121" s="184" t="s">
        <v>118</v>
      </c>
      <c r="E121" s="185" t="s">
        <v>392</v>
      </c>
      <c r="F121" s="186" t="s">
        <v>393</v>
      </c>
      <c r="G121" s="187" t="s">
        <v>211</v>
      </c>
      <c r="H121" s="188">
        <v>4.7779999999999996</v>
      </c>
      <c r="I121" s="189"/>
      <c r="J121" s="190">
        <f>ROUND(I121*H121,2)</f>
        <v>0</v>
      </c>
      <c r="K121" s="186" t="s">
        <v>122</v>
      </c>
      <c r="L121" s="37"/>
      <c r="M121" s="191" t="s">
        <v>1</v>
      </c>
      <c r="N121" s="192" t="s">
        <v>42</v>
      </c>
      <c r="O121" s="69"/>
      <c r="P121" s="193">
        <f>O121*H121</f>
        <v>0</v>
      </c>
      <c r="Q121" s="193">
        <v>0</v>
      </c>
      <c r="R121" s="193">
        <f>Q121*H121</f>
        <v>0</v>
      </c>
      <c r="S121" s="193">
        <v>0</v>
      </c>
      <c r="T121" s="194">
        <f>S121*H121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195" t="s">
        <v>123</v>
      </c>
      <c r="AT121" s="195" t="s">
        <v>118</v>
      </c>
      <c r="AU121" s="195" t="s">
        <v>84</v>
      </c>
      <c r="AY121" s="15" t="s">
        <v>115</v>
      </c>
      <c r="BE121" s="196">
        <f>IF(N121="základní",J121,0)</f>
        <v>0</v>
      </c>
      <c r="BF121" s="196">
        <f>IF(N121="snížená",J121,0)</f>
        <v>0</v>
      </c>
      <c r="BG121" s="196">
        <f>IF(N121="zákl. přenesená",J121,0)</f>
        <v>0</v>
      </c>
      <c r="BH121" s="196">
        <f>IF(N121="sníž. přenesená",J121,0)</f>
        <v>0</v>
      </c>
      <c r="BI121" s="196">
        <f>IF(N121="nulová",J121,0)</f>
        <v>0</v>
      </c>
      <c r="BJ121" s="15" t="s">
        <v>84</v>
      </c>
      <c r="BK121" s="196">
        <f>ROUND(I121*H121,2)</f>
        <v>0</v>
      </c>
      <c r="BL121" s="15" t="s">
        <v>123</v>
      </c>
      <c r="BM121" s="195" t="s">
        <v>394</v>
      </c>
    </row>
    <row r="122" spans="1:65" s="2" customFormat="1" ht="38.4">
      <c r="A122" s="32"/>
      <c r="B122" s="33"/>
      <c r="C122" s="34"/>
      <c r="D122" s="197" t="s">
        <v>125</v>
      </c>
      <c r="E122" s="34"/>
      <c r="F122" s="198" t="s">
        <v>395</v>
      </c>
      <c r="G122" s="34"/>
      <c r="H122" s="34"/>
      <c r="I122" s="199"/>
      <c r="J122" s="34"/>
      <c r="K122" s="34"/>
      <c r="L122" s="37"/>
      <c r="M122" s="200"/>
      <c r="N122" s="201"/>
      <c r="O122" s="69"/>
      <c r="P122" s="69"/>
      <c r="Q122" s="69"/>
      <c r="R122" s="69"/>
      <c r="S122" s="69"/>
      <c r="T122" s="70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5" t="s">
        <v>125</v>
      </c>
      <c r="AU122" s="15" t="s">
        <v>84</v>
      </c>
    </row>
    <row r="123" spans="1:65" s="2" customFormat="1" ht="19.2">
      <c r="A123" s="32"/>
      <c r="B123" s="33"/>
      <c r="C123" s="34"/>
      <c r="D123" s="197" t="s">
        <v>352</v>
      </c>
      <c r="E123" s="34"/>
      <c r="F123" s="223" t="s">
        <v>396</v>
      </c>
      <c r="G123" s="34"/>
      <c r="H123" s="34"/>
      <c r="I123" s="199"/>
      <c r="J123" s="34"/>
      <c r="K123" s="34"/>
      <c r="L123" s="37"/>
      <c r="M123" s="200"/>
      <c r="N123" s="201"/>
      <c r="O123" s="69"/>
      <c r="P123" s="69"/>
      <c r="Q123" s="69"/>
      <c r="R123" s="69"/>
      <c r="S123" s="69"/>
      <c r="T123" s="70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T123" s="15" t="s">
        <v>352</v>
      </c>
      <c r="AU123" s="15" t="s">
        <v>84</v>
      </c>
    </row>
    <row r="124" spans="1:65" s="13" customFormat="1" ht="10.199999999999999">
      <c r="B124" s="202"/>
      <c r="C124" s="203"/>
      <c r="D124" s="197" t="s">
        <v>159</v>
      </c>
      <c r="E124" s="204" t="s">
        <v>1</v>
      </c>
      <c r="F124" s="205" t="s">
        <v>397</v>
      </c>
      <c r="G124" s="203"/>
      <c r="H124" s="206">
        <v>4.7779999999999996</v>
      </c>
      <c r="I124" s="207"/>
      <c r="J124" s="203"/>
      <c r="K124" s="203"/>
      <c r="L124" s="208"/>
      <c r="M124" s="209"/>
      <c r="N124" s="210"/>
      <c r="O124" s="210"/>
      <c r="P124" s="210"/>
      <c r="Q124" s="210"/>
      <c r="R124" s="210"/>
      <c r="S124" s="210"/>
      <c r="T124" s="211"/>
      <c r="AT124" s="212" t="s">
        <v>159</v>
      </c>
      <c r="AU124" s="212" t="s">
        <v>84</v>
      </c>
      <c r="AV124" s="13" t="s">
        <v>86</v>
      </c>
      <c r="AW124" s="13" t="s">
        <v>34</v>
      </c>
      <c r="AX124" s="13" t="s">
        <v>84</v>
      </c>
      <c r="AY124" s="212" t="s">
        <v>115</v>
      </c>
    </row>
    <row r="125" spans="1:65" s="2" customFormat="1" ht="16.5" customHeight="1">
      <c r="A125" s="32"/>
      <c r="B125" s="33"/>
      <c r="C125" s="184" t="s">
        <v>130</v>
      </c>
      <c r="D125" s="184" t="s">
        <v>118</v>
      </c>
      <c r="E125" s="185" t="s">
        <v>398</v>
      </c>
      <c r="F125" s="186" t="s">
        <v>399</v>
      </c>
      <c r="G125" s="187" t="s">
        <v>133</v>
      </c>
      <c r="H125" s="188">
        <v>2641</v>
      </c>
      <c r="I125" s="189"/>
      <c r="J125" s="190">
        <f>ROUND(I125*H125,2)</f>
        <v>0</v>
      </c>
      <c r="K125" s="186" t="s">
        <v>122</v>
      </c>
      <c r="L125" s="37"/>
      <c r="M125" s="191" t="s">
        <v>1</v>
      </c>
      <c r="N125" s="192" t="s">
        <v>42</v>
      </c>
      <c r="O125" s="69"/>
      <c r="P125" s="193">
        <f>O125*H125</f>
        <v>0</v>
      </c>
      <c r="Q125" s="193">
        <v>0</v>
      </c>
      <c r="R125" s="193">
        <f>Q125*H125</f>
        <v>0</v>
      </c>
      <c r="S125" s="193">
        <v>0</v>
      </c>
      <c r="T125" s="194">
        <f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95" t="s">
        <v>123</v>
      </c>
      <c r="AT125" s="195" t="s">
        <v>118</v>
      </c>
      <c r="AU125" s="195" t="s">
        <v>84</v>
      </c>
      <c r="AY125" s="15" t="s">
        <v>115</v>
      </c>
      <c r="BE125" s="196">
        <f>IF(N125="základní",J125,0)</f>
        <v>0</v>
      </c>
      <c r="BF125" s="196">
        <f>IF(N125="snížená",J125,0)</f>
        <v>0</v>
      </c>
      <c r="BG125" s="196">
        <f>IF(N125="zákl. přenesená",J125,0)</f>
        <v>0</v>
      </c>
      <c r="BH125" s="196">
        <f>IF(N125="sníž. přenesená",J125,0)</f>
        <v>0</v>
      </c>
      <c r="BI125" s="196">
        <f>IF(N125="nulová",J125,0)</f>
        <v>0</v>
      </c>
      <c r="BJ125" s="15" t="s">
        <v>84</v>
      </c>
      <c r="BK125" s="196">
        <f>ROUND(I125*H125,2)</f>
        <v>0</v>
      </c>
      <c r="BL125" s="15" t="s">
        <v>123</v>
      </c>
      <c r="BM125" s="195" t="s">
        <v>400</v>
      </c>
    </row>
    <row r="126" spans="1:65" s="2" customFormat="1" ht="28.8">
      <c r="A126" s="32"/>
      <c r="B126" s="33"/>
      <c r="C126" s="34"/>
      <c r="D126" s="197" t="s">
        <v>125</v>
      </c>
      <c r="E126" s="34"/>
      <c r="F126" s="198" t="s">
        <v>401</v>
      </c>
      <c r="G126" s="34"/>
      <c r="H126" s="34"/>
      <c r="I126" s="199"/>
      <c r="J126" s="34"/>
      <c r="K126" s="34"/>
      <c r="L126" s="37"/>
      <c r="M126" s="200"/>
      <c r="N126" s="201"/>
      <c r="O126" s="69"/>
      <c r="P126" s="69"/>
      <c r="Q126" s="69"/>
      <c r="R126" s="69"/>
      <c r="S126" s="69"/>
      <c r="T126" s="70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T126" s="15" t="s">
        <v>125</v>
      </c>
      <c r="AU126" s="15" t="s">
        <v>84</v>
      </c>
    </row>
    <row r="127" spans="1:65" s="2" customFormat="1" ht="19.2">
      <c r="A127" s="32"/>
      <c r="B127" s="33"/>
      <c r="C127" s="34"/>
      <c r="D127" s="197" t="s">
        <v>352</v>
      </c>
      <c r="E127" s="34"/>
      <c r="F127" s="223" t="s">
        <v>402</v>
      </c>
      <c r="G127" s="34"/>
      <c r="H127" s="34"/>
      <c r="I127" s="199"/>
      <c r="J127" s="34"/>
      <c r="K127" s="34"/>
      <c r="L127" s="37"/>
      <c r="M127" s="200"/>
      <c r="N127" s="201"/>
      <c r="O127" s="69"/>
      <c r="P127" s="69"/>
      <c r="Q127" s="69"/>
      <c r="R127" s="69"/>
      <c r="S127" s="69"/>
      <c r="T127" s="70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T127" s="15" t="s">
        <v>352</v>
      </c>
      <c r="AU127" s="15" t="s">
        <v>84</v>
      </c>
    </row>
    <row r="128" spans="1:65" s="13" customFormat="1" ht="10.199999999999999">
      <c r="B128" s="202"/>
      <c r="C128" s="203"/>
      <c r="D128" s="197" t="s">
        <v>159</v>
      </c>
      <c r="E128" s="204" t="s">
        <v>1</v>
      </c>
      <c r="F128" s="205" t="s">
        <v>403</v>
      </c>
      <c r="G128" s="203"/>
      <c r="H128" s="206">
        <v>2641</v>
      </c>
      <c r="I128" s="207"/>
      <c r="J128" s="203"/>
      <c r="K128" s="203"/>
      <c r="L128" s="208"/>
      <c r="M128" s="209"/>
      <c r="N128" s="210"/>
      <c r="O128" s="210"/>
      <c r="P128" s="210"/>
      <c r="Q128" s="210"/>
      <c r="R128" s="210"/>
      <c r="S128" s="210"/>
      <c r="T128" s="211"/>
      <c r="AT128" s="212" t="s">
        <v>159</v>
      </c>
      <c r="AU128" s="212" t="s">
        <v>84</v>
      </c>
      <c r="AV128" s="13" t="s">
        <v>86</v>
      </c>
      <c r="AW128" s="13" t="s">
        <v>34</v>
      </c>
      <c r="AX128" s="13" t="s">
        <v>84</v>
      </c>
      <c r="AY128" s="212" t="s">
        <v>115</v>
      </c>
    </row>
    <row r="129" spans="1:65" s="2" customFormat="1" ht="16.5" customHeight="1">
      <c r="A129" s="32"/>
      <c r="B129" s="33"/>
      <c r="C129" s="184" t="s">
        <v>123</v>
      </c>
      <c r="D129" s="184" t="s">
        <v>118</v>
      </c>
      <c r="E129" s="185" t="s">
        <v>404</v>
      </c>
      <c r="F129" s="186" t="s">
        <v>405</v>
      </c>
      <c r="G129" s="187" t="s">
        <v>406</v>
      </c>
      <c r="H129" s="188">
        <v>160</v>
      </c>
      <c r="I129" s="189"/>
      <c r="J129" s="190">
        <f>ROUND(I129*H129,2)</f>
        <v>0</v>
      </c>
      <c r="K129" s="186" t="s">
        <v>122</v>
      </c>
      <c r="L129" s="37"/>
      <c r="M129" s="191" t="s">
        <v>1</v>
      </c>
      <c r="N129" s="192" t="s">
        <v>42</v>
      </c>
      <c r="O129" s="69"/>
      <c r="P129" s="193">
        <f>O129*H129</f>
        <v>0</v>
      </c>
      <c r="Q129" s="193">
        <v>0</v>
      </c>
      <c r="R129" s="193">
        <f>Q129*H129</f>
        <v>0</v>
      </c>
      <c r="S129" s="193">
        <v>0</v>
      </c>
      <c r="T129" s="194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95" t="s">
        <v>123</v>
      </c>
      <c r="AT129" s="195" t="s">
        <v>118</v>
      </c>
      <c r="AU129" s="195" t="s">
        <v>84</v>
      </c>
      <c r="AY129" s="15" t="s">
        <v>115</v>
      </c>
      <c r="BE129" s="196">
        <f>IF(N129="základní",J129,0)</f>
        <v>0</v>
      </c>
      <c r="BF129" s="196">
        <f>IF(N129="snížená",J129,0)</f>
        <v>0</v>
      </c>
      <c r="BG129" s="196">
        <f>IF(N129="zákl. přenesená",J129,0)</f>
        <v>0</v>
      </c>
      <c r="BH129" s="196">
        <f>IF(N129="sníž. přenesená",J129,0)</f>
        <v>0</v>
      </c>
      <c r="BI129" s="196">
        <f>IF(N129="nulová",J129,0)</f>
        <v>0</v>
      </c>
      <c r="BJ129" s="15" t="s">
        <v>84</v>
      </c>
      <c r="BK129" s="196">
        <f>ROUND(I129*H129,2)</f>
        <v>0</v>
      </c>
      <c r="BL129" s="15" t="s">
        <v>123</v>
      </c>
      <c r="BM129" s="195" t="s">
        <v>407</v>
      </c>
    </row>
    <row r="130" spans="1:65" s="2" customFormat="1" ht="10.199999999999999">
      <c r="A130" s="32"/>
      <c r="B130" s="33"/>
      <c r="C130" s="34"/>
      <c r="D130" s="197" t="s">
        <v>125</v>
      </c>
      <c r="E130" s="34"/>
      <c r="F130" s="198" t="s">
        <v>405</v>
      </c>
      <c r="G130" s="34"/>
      <c r="H130" s="34"/>
      <c r="I130" s="199"/>
      <c r="J130" s="34"/>
      <c r="K130" s="34"/>
      <c r="L130" s="37"/>
      <c r="M130" s="227"/>
      <c r="N130" s="228"/>
      <c r="O130" s="229"/>
      <c r="P130" s="229"/>
      <c r="Q130" s="229"/>
      <c r="R130" s="229"/>
      <c r="S130" s="229"/>
      <c r="T130" s="230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T130" s="15" t="s">
        <v>125</v>
      </c>
      <c r="AU130" s="15" t="s">
        <v>84</v>
      </c>
    </row>
    <row r="131" spans="1:65" s="2" customFormat="1" ht="6.9" customHeight="1">
      <c r="A131" s="32"/>
      <c r="B131" s="52"/>
      <c r="C131" s="53"/>
      <c r="D131" s="53"/>
      <c r="E131" s="53"/>
      <c r="F131" s="53"/>
      <c r="G131" s="53"/>
      <c r="H131" s="53"/>
      <c r="I131" s="53"/>
      <c r="J131" s="53"/>
      <c r="K131" s="53"/>
      <c r="L131" s="37"/>
      <c r="M131" s="32"/>
      <c r="O131" s="32"/>
      <c r="P131" s="32"/>
      <c r="Q131" s="32"/>
      <c r="R131" s="32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</row>
  </sheetData>
  <sheetProtection algorithmName="SHA-512" hashValue="t6ijEPuMB6vHSKV5aKXxBEokGCHN6dblw5hUwKfEdu4mEQGmFfRkh6Dhhi1UkatrStqQzbT4/QWBbH+c0fYlOQ==" saltValue="t2MQhN9r0NYVyTpsviaDat7ID3QEYcrUCcPsbl9SjMaymF4oiTPEwMP2vHMqq7eXZOnPYp79v7i42wvqu6kGhQ==" spinCount="100000" sheet="1" objects="1" scenarios="1" formatColumns="0" formatRows="0" autoFilter="0"/>
  <autoFilter ref="C116:K130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SO 01 - Výměna kolejnic v...</vt:lpstr>
      <vt:lpstr>VON - Výměna kolejnic v ú...</vt:lpstr>
      <vt:lpstr>'Rekapitulace stavby'!Názvy_tisku</vt:lpstr>
      <vt:lpstr>'SO 01 - Výměna kolejnic v...'!Názvy_tisku</vt:lpstr>
      <vt:lpstr>'VON - Výměna kolejnic v ú...'!Názvy_tisku</vt:lpstr>
      <vt:lpstr>'Rekapitulace stavby'!Oblast_tisku</vt:lpstr>
      <vt:lpstr>'SO 01 - Výměna kolejnic v...'!Oblast_tisku</vt:lpstr>
      <vt:lpstr>'VON - Výměna kolejnic v ú...'!Oblast_tisku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Žitník Radovan</dc:creator>
  <cp:lastModifiedBy>Žitník Radovan</cp:lastModifiedBy>
  <dcterms:created xsi:type="dcterms:W3CDTF">2023-03-23T11:08:41Z</dcterms:created>
  <dcterms:modified xsi:type="dcterms:W3CDTF">2023-03-23T11:09:54Z</dcterms:modified>
</cp:coreProperties>
</file>